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mc:AlternateContent xmlns:mc="http://schemas.openxmlformats.org/markup-compatibility/2006">
    <mc:Choice Requires="x15">
      <x15ac:absPath xmlns:x15ac="http://schemas.microsoft.com/office/spreadsheetml/2010/11/ac" url="https://tciusa.sharepoint.com/sites/GreenSteel/Shared Documents/Washington DC/236001.0008 GSCC Standard Support/08 GSCC Certifications/Forms/Revised Final Forms/2025-0327/"/>
    </mc:Choice>
  </mc:AlternateContent>
  <xr:revisionPtr revIDLastSave="24" documentId="8_{E61EA0ED-81DE-44BD-BA70-0FF74E79FFD6}" xr6:coauthVersionLast="47" xr6:coauthVersionMax="47" xr10:uidLastSave="{4F8974EA-43EC-4B9F-A234-19E6536A3E95}"/>
  <bookViews>
    <workbookView xWindow="28680" yWindow="-15" windowWidth="29040" windowHeight="15720" firstSheet="2" xr2:uid="{CE7CB722-C42E-4490-BDB3-BFED16314FE8}"/>
  </bookViews>
  <sheets>
    <sheet name="CB VERIFICATION - CASEI" sheetId="7" r:id="rId1"/>
    <sheet name="Attachment - BOUNDARY CHECK" sheetId="5" r:id="rId2"/>
    <sheet name="Company Glidepath Tool" sheetId="10" r:id="rId3"/>
    <sheet name="Calculations" sheetId="11" state="hidden" r:id="rId4"/>
  </sheets>
  <externalReferences>
    <externalReference r:id="rId5"/>
    <externalReference r:id="rId6"/>
    <externalReference r:id="rId7"/>
    <externalReference r:id="rId8"/>
    <externalReference r:id="rId9"/>
    <externalReference r:id="rId10"/>
  </externalReferences>
  <definedNames>
    <definedName name="_" localSheetId="3">#REF!</definedName>
    <definedName name="_" localSheetId="2">#REF!</definedName>
    <definedName name="_">#REF!</definedName>
    <definedName name="_1_0_4" localSheetId="3">#REF!</definedName>
    <definedName name="_1_0_4" localSheetId="2">#REF!</definedName>
    <definedName name="_1_0_4">#REF!</definedName>
    <definedName name="_140_kPag">'[1]Production Pneumatics'!$B$126:$B$130</definedName>
    <definedName name="_2_5_9">#REF!</definedName>
    <definedName name="Carbonate_Type">#REF!</definedName>
    <definedName name="Dist_Units">[2]Resources!$F$2:$F$3</definedName>
    <definedName name="Electricity_Consumption">'[3]General Info and Electricity'!$F$11:$F$38</definedName>
    <definedName name="Electricity_Facility_Names">'[3]General Info and Electricity'!$C$11:$C$38</definedName>
    <definedName name="F861UTIL">#REF!</definedName>
    <definedName name="Fuel_Type">[2]Resources!$C$2:$C$14</definedName>
    <definedName name="Fuel_Usage">[2]Resources!$E$2:$E$3</definedName>
    <definedName name="GeneralInfo">'[1]General Information'!$B$14:$AO$382</definedName>
    <definedName name="InputData">'[4]Input 2'!$A$2:$M$137</definedName>
    <definedName name="Is_Station_Below_Ground">'[3]M&amp;R Stations'!$F$12:$F$28</definedName>
    <definedName name="Is_TD_Transfer_Station">'[3]M&amp;R Stations'!$E$12:$E$28</definedName>
    <definedName name="liststations">'[5]INPUT - Misc'!#REF!</definedName>
    <definedName name="LNG_Compressor_Names">'[3]LNG Compressors'!$C$11:$C$16</definedName>
    <definedName name="LNG_Compressors_Facility_Name">'[3]LNG Compressors'!$B$11:$B$16</definedName>
    <definedName name="LNG_Compressors_Operating_Hours">'[3]LNG Compressors'!$E$11:$E$16</definedName>
    <definedName name="MR_Operating_Hours">'[3]M&amp;R Stations'!$C$12:$C$28</definedName>
    <definedName name="MR_Station_Inlet_Pressure">'[3]M&amp;R Stations'!$D$12:$D$28</definedName>
    <definedName name="Number_of_MR_Runs">'[3]M&amp;R Stations'!$G$12:$G$28</definedName>
    <definedName name="Power_Profiler_subregions_04_19_2007">#REF!</definedName>
    <definedName name="_xlnm.Print_Area" localSheetId="1">'Attachment - BOUNDARY CHECK'!$B$2:$D$40</definedName>
    <definedName name="Refrigerant_Type">[6]GWP!$C$33:$C$75</definedName>
    <definedName name="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1" l="1"/>
  <c r="K41" i="11"/>
  <c r="J41" i="11"/>
  <c r="I41" i="11"/>
  <c r="H41" i="11"/>
  <c r="L42" i="11" s="1"/>
  <c r="AL34" i="11"/>
  <c r="J31" i="11"/>
  <c r="J30" i="11"/>
  <c r="J29" i="11"/>
  <c r="J28" i="11"/>
  <c r="AU24" i="11"/>
  <c r="AT24" i="11"/>
  <c r="AM24" i="11"/>
  <c r="AL24" i="11"/>
  <c r="AE24" i="11"/>
  <c r="AD24" i="11"/>
  <c r="W24" i="11"/>
  <c r="V24" i="11"/>
  <c r="O24" i="11"/>
  <c r="N24" i="11"/>
  <c r="G24" i="11"/>
  <c r="F24" i="11"/>
  <c r="AU23" i="11"/>
  <c r="AT23" i="11"/>
  <c r="AS23" i="11"/>
  <c r="AS24" i="11" s="1"/>
  <c r="AR23" i="11"/>
  <c r="AR24" i="11" s="1"/>
  <c r="AM23" i="11"/>
  <c r="AL23" i="11"/>
  <c r="AK23" i="11"/>
  <c r="AK24" i="11" s="1"/>
  <c r="AJ23" i="11"/>
  <c r="AJ24" i="11" s="1"/>
  <c r="AE23" i="11"/>
  <c r="AD23" i="11"/>
  <c r="AC23" i="11"/>
  <c r="AC24" i="11" s="1"/>
  <c r="AB23" i="11"/>
  <c r="AB24" i="11" s="1"/>
  <c r="W23" i="11"/>
  <c r="V23" i="11"/>
  <c r="U23" i="11"/>
  <c r="U24" i="11" s="1"/>
  <c r="T23" i="11"/>
  <c r="T24" i="11" s="1"/>
  <c r="O23" i="11"/>
  <c r="N23" i="11"/>
  <c r="M23" i="11"/>
  <c r="M24" i="11" s="1"/>
  <c r="L23" i="11"/>
  <c r="L24" i="11" s="1"/>
  <c r="G23" i="11"/>
  <c r="F23" i="11"/>
  <c r="E23" i="11"/>
  <c r="E24" i="11" s="1"/>
  <c r="D23" i="11"/>
  <c r="D24" i="11" s="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S19" i="11"/>
  <c r="R19" i="11"/>
  <c r="K19" i="11"/>
  <c r="J19" i="11"/>
  <c r="C19" i="11"/>
  <c r="AB17" i="11"/>
  <c r="C11" i="11"/>
  <c r="N28" i="11" s="1"/>
  <c r="C8" i="11"/>
  <c r="Y19" i="11" s="1"/>
  <c r="C23" i="10"/>
  <c r="D17" i="10"/>
  <c r="L19" i="11" l="1"/>
  <c r="C9" i="11"/>
  <c r="U19" i="11"/>
  <c r="F19" i="11"/>
  <c r="N19" i="11"/>
  <c r="V19" i="11"/>
  <c r="H23" i="11"/>
  <c r="H24" i="11" s="1"/>
  <c r="P23" i="11"/>
  <c r="P24" i="11" s="1"/>
  <c r="X23" i="11"/>
  <c r="X24" i="11" s="1"/>
  <c r="AF23" i="11"/>
  <c r="AF24" i="11" s="1"/>
  <c r="AN23" i="11"/>
  <c r="AN24" i="11" s="1"/>
  <c r="AV23" i="11"/>
  <c r="AV24" i="11" s="1"/>
  <c r="I42" i="11"/>
  <c r="C13" i="11"/>
  <c r="G19" i="11"/>
  <c r="O19" i="11"/>
  <c r="W19" i="11"/>
  <c r="I23" i="11"/>
  <c r="I24" i="11" s="1"/>
  <c r="Q23" i="11"/>
  <c r="Q24" i="11" s="1"/>
  <c r="Y23" i="11"/>
  <c r="Y24" i="11" s="1"/>
  <c r="AG23" i="11"/>
  <c r="AG24" i="11" s="1"/>
  <c r="AO23" i="11"/>
  <c r="AO24" i="11" s="1"/>
  <c r="J42" i="11"/>
  <c r="D19" i="11"/>
  <c r="M19" i="11"/>
  <c r="H17" i="11"/>
  <c r="H19" i="11"/>
  <c r="P19" i="11"/>
  <c r="X19" i="11"/>
  <c r="J23" i="11"/>
  <c r="J24" i="11" s="1"/>
  <c r="R23" i="11"/>
  <c r="R24" i="11" s="1"/>
  <c r="Z23" i="11"/>
  <c r="Z24" i="11" s="1"/>
  <c r="AH23" i="11"/>
  <c r="AH24" i="11" s="1"/>
  <c r="AP23" i="11"/>
  <c r="AP24" i="11" s="1"/>
  <c r="K42" i="11"/>
  <c r="T19" i="11"/>
  <c r="E19" i="11"/>
  <c r="I17" i="11"/>
  <c r="I19" i="11"/>
  <c r="Q19" i="11"/>
  <c r="C23" i="11"/>
  <c r="C24" i="11" s="1"/>
  <c r="C25" i="11" s="1"/>
  <c r="C26" i="11" s="1"/>
  <c r="C27" i="11" s="1"/>
  <c r="K23" i="11"/>
  <c r="K24" i="11" s="1"/>
  <c r="S23" i="11"/>
  <c r="S24" i="11" s="1"/>
  <c r="AA23" i="11"/>
  <c r="AA24" i="11" s="1"/>
  <c r="AI23" i="11"/>
  <c r="AI24" i="11" s="1"/>
  <c r="AQ23" i="11"/>
  <c r="AQ24" i="11" s="1"/>
  <c r="AJ37" i="11" l="1"/>
  <c r="AV37" i="11"/>
  <c r="D37" i="11"/>
  <c r="AM37" i="11"/>
  <c r="AS37" i="11"/>
  <c r="AK37" i="11"/>
  <c r="AC37" i="11"/>
  <c r="M37" i="11"/>
  <c r="AL37" i="11"/>
  <c r="E23" i="10" s="1"/>
  <c r="F37" i="11"/>
  <c r="AR37" i="11"/>
  <c r="AQ37" i="11"/>
  <c r="AH37" i="11"/>
  <c r="AU34" i="11"/>
  <c r="AU37" i="11" s="1"/>
  <c r="AM34" i="11"/>
  <c r="AE34" i="11"/>
  <c r="AE37" i="11" s="1"/>
  <c r="W34" i="11"/>
  <c r="W37" i="11" s="1"/>
  <c r="O34" i="11"/>
  <c r="O37" i="11" s="1"/>
  <c r="G34" i="11"/>
  <c r="G37" i="11" s="1"/>
  <c r="Z34" i="11"/>
  <c r="Z37" i="11" s="1"/>
  <c r="AG34" i="11"/>
  <c r="AG37" i="11" s="1"/>
  <c r="AT34" i="11"/>
  <c r="AT37" i="11" s="1"/>
  <c r="AD34" i="11"/>
  <c r="AD37" i="11" s="1"/>
  <c r="V34" i="11"/>
  <c r="V37" i="11" s="1"/>
  <c r="N34" i="11"/>
  <c r="N37" i="11" s="1"/>
  <c r="F34" i="11"/>
  <c r="AH34" i="11"/>
  <c r="R34" i="11"/>
  <c r="R37" i="11" s="1"/>
  <c r="AO34" i="11"/>
  <c r="AO37" i="11" s="1"/>
  <c r="Q34" i="11"/>
  <c r="Q37" i="11" s="1"/>
  <c r="AN34" i="11"/>
  <c r="AN37" i="11" s="1"/>
  <c r="X34" i="11"/>
  <c r="X37" i="11" s="1"/>
  <c r="H34" i="11"/>
  <c r="H37" i="11" s="1"/>
  <c r="AS34" i="11"/>
  <c r="AK34" i="11"/>
  <c r="AC34" i="11"/>
  <c r="U34" i="11"/>
  <c r="U37" i="11" s="1"/>
  <c r="M34" i="11"/>
  <c r="E34" i="11"/>
  <c r="E37" i="11" s="1"/>
  <c r="AQ34" i="11"/>
  <c r="AA34" i="11"/>
  <c r="AA37" i="11" s="1"/>
  <c r="S34" i="11"/>
  <c r="S37" i="11" s="1"/>
  <c r="K34" i="11"/>
  <c r="K37" i="11" s="1"/>
  <c r="AR34" i="11"/>
  <c r="AJ34" i="11"/>
  <c r="AB34" i="11"/>
  <c r="AB37" i="11" s="1"/>
  <c r="T34" i="11"/>
  <c r="T37" i="11" s="1"/>
  <c r="L34" i="11"/>
  <c r="L37" i="11" s="1"/>
  <c r="D34" i="11"/>
  <c r="AI34" i="11"/>
  <c r="AI37" i="11" s="1"/>
  <c r="C34" i="11"/>
  <c r="C37" i="11" s="1"/>
  <c r="AP34" i="11"/>
  <c r="AP37" i="11" s="1"/>
  <c r="J34" i="11"/>
  <c r="J37" i="11" s="1"/>
  <c r="Y34" i="11"/>
  <c r="Y37" i="11" s="1"/>
  <c r="E17" i="10" s="1"/>
  <c r="I34" i="11"/>
  <c r="I37" i="11" s="1"/>
  <c r="AV34" i="11"/>
  <c r="AF34" i="11"/>
  <c r="AF37" i="11" s="1"/>
  <c r="P34" i="11"/>
  <c r="P37" i="11" s="1"/>
</calcChain>
</file>

<file path=xl/sharedStrings.xml><?xml version="1.0" encoding="utf-8"?>
<sst xmlns="http://schemas.openxmlformats.org/spreadsheetml/2006/main" count="196" uniqueCount="157">
  <si>
    <t>GSCC</t>
  </si>
  <si>
    <t xml:space="preserve"> </t>
  </si>
  <si>
    <t>Certification Body Verification Opinion, CASEI</t>
  </si>
  <si>
    <t>INSTRUCTIONS:
This form should be completed by a GSCC-approved certification body and signed by the lead verifier to certify conformance with the Steel Climate Standard. This form can be used for the certification of company-average steel emissions intensity (CASEI) (which covers all steel-making facilities).</t>
  </si>
  <si>
    <t>Please submit completed forms to certification@globalsteelclimatecouncil.org</t>
  </si>
  <si>
    <t>Information</t>
  </si>
  <si>
    <t xml:space="preserve">Response </t>
  </si>
  <si>
    <t xml:space="preserve">Guidance </t>
  </si>
  <si>
    <t xml:space="preserve">General Information </t>
  </si>
  <si>
    <t>Member company name</t>
  </si>
  <si>
    <t>Insert text</t>
  </si>
  <si>
    <t xml:space="preserve">Facility Names </t>
  </si>
  <si>
    <t>Include names of all steel manufacturing facilities accounted for in CASEI.</t>
  </si>
  <si>
    <t>Facility Locations</t>
  </si>
  <si>
    <t>CASEI Verification</t>
  </si>
  <si>
    <t>NOTICE: Certification body should only fill out this section of the form if applicable to the verification.</t>
  </si>
  <si>
    <t>Comments in support of response provided</t>
  </si>
  <si>
    <r>
      <t xml:space="preserve">The member company’s CASEI, in </t>
    </r>
    <r>
      <rPr>
        <sz val="11"/>
        <rFont val="Aptos Narrow"/>
        <family val="2"/>
        <scheme val="minor"/>
      </rPr>
      <t>metric tonnes CO</t>
    </r>
    <r>
      <rPr>
        <vertAlign val="subscript"/>
        <sz val="11"/>
        <rFont val="Aptos Narrow"/>
        <family val="2"/>
        <scheme val="minor"/>
      </rPr>
      <t>2</t>
    </r>
    <r>
      <rPr>
        <sz val="11"/>
        <rFont val="Aptos Narrow"/>
        <family val="2"/>
        <scheme val="minor"/>
      </rPr>
      <t>e/metric tonne</t>
    </r>
    <r>
      <rPr>
        <sz val="11"/>
        <color theme="1"/>
        <rFont val="Aptos Narrow"/>
        <family val="2"/>
        <scheme val="minor"/>
      </rPr>
      <t xml:space="preserve"> hot rolled steel, is calculated in conformance with Section 6 of the Standard and includes all processes identified as within the Standard boundary as defined in Appendix B of the Standard. (Please complete and include Boundary Checklist Attachment and submit with this form to confirm.)</t>
    </r>
  </si>
  <si>
    <t>Select from drop-down list</t>
  </si>
  <si>
    <t>The certification body providing assurance should assess each item as either in full conformance or non-conformance. Supporting comments may be provided in the comments column. Also, if during the certification process, there are opportunities for improvement with respect to the any data gaps, data management procedures, member company internal review processes, etc. such comments should also be provided in the comments column.</t>
  </si>
  <si>
    <t xml:space="preserve">Provide date (DD/MM/YYYY) that the CASEI was submitted by the member company to the certification body for verification. </t>
  </si>
  <si>
    <t>The CASEI was submitted by the member company for verification by May 1st or within 120 days of fiscal year end for the preceding calendar year. (Note that the initial submittal may occur at any point during the year, only subsequent verifications must occur by this deadline.)</t>
  </si>
  <si>
    <r>
      <t xml:space="preserve">Provide verified BASE YEAR CASEI in </t>
    </r>
    <r>
      <rPr>
        <sz val="11"/>
        <rFont val="Aptos Narrow"/>
        <family val="2"/>
        <scheme val="minor"/>
      </rPr>
      <t>metric tonnes CO2e/metric tonne hot rolled steel.</t>
    </r>
  </si>
  <si>
    <t>Provide time period for BASE YEAR CASEI (i.e., calendar year or fiscal year start date - end date associated with activity data used to calculate the BASE YEAR CASEI).</t>
  </si>
  <si>
    <t>The BASE YEAR CASEI represents a full year of representative operations and is not earlier than five years before the year during which the member company is establishing  the SBET.</t>
  </si>
  <si>
    <t>Explanation/justification for recalculation of the base year CASEI if there is a material change that results in a 10% or greater change in the calculated CASEI value.</t>
  </si>
  <si>
    <r>
      <t xml:space="preserve">Provide calculated value for verified CASEI in </t>
    </r>
    <r>
      <rPr>
        <sz val="11"/>
        <rFont val="Aptos Narrow"/>
        <family val="2"/>
        <scheme val="minor"/>
      </rPr>
      <t xml:space="preserve">metric tonnes CO2e/metric tonne hot rolled steel, </t>
    </r>
    <r>
      <rPr>
        <sz val="11"/>
        <color theme="1"/>
        <rFont val="Aptos Narrow"/>
        <family val="2"/>
        <scheme val="minor"/>
      </rPr>
      <t>for this submittal (if after base year).</t>
    </r>
  </si>
  <si>
    <t>Provide time period for which emissions data is verified (i.e., calendar year or fiscal year start date - end date (DD/MM/YYYY) associated with activity data used to calculate the CASEI).</t>
  </si>
  <si>
    <t>Are carbon offsets or insets factored into the CASEI value?</t>
  </si>
  <si>
    <t>Yes/No</t>
  </si>
  <si>
    <t xml:space="preserve">Was bio-based carbon source or fuel used? </t>
  </si>
  <si>
    <t>If bio-based carbon source or fuel is used, is biogenic carbon excluded from the GHG emissions intensity value and was it reported as a separate line item?</t>
  </si>
  <si>
    <t>Yes/No/NA</t>
  </si>
  <si>
    <t xml:space="preserve">Has the source of bio-based materials been checked and does it conform to requirements in Section 6.2 of the Standard? </t>
  </si>
  <si>
    <t>Are Renewable Thermal Certificates factored into the  CASEI value and reported as a separate line item?</t>
  </si>
  <si>
    <t xml:space="preserve">Have the RTCs been checked and do they conform to requirements in Section 6.2 of the Standard? </t>
  </si>
  <si>
    <t>Is credit taken for emissions reductions from the use of process off-gases for reheating or the generation of electricity ourside of the GSCC boundary in determining the CASEI value and is the credited amount reported in a separate line item?</t>
  </si>
  <si>
    <t xml:space="preserve">Are contractual instruments for renewable energy (used to offset facility Scope 2 emissions only) factored into the CASEI value and reported as a separate line item? </t>
  </si>
  <si>
    <t xml:space="preserve">Have the contractual instruments been checked and do they conform to requirements in Section 6.3 of the Standard? </t>
  </si>
  <si>
    <t xml:space="preserve">Verification standard used </t>
  </si>
  <si>
    <t xml:space="preserve">The Standard requires verification in conformance with requirements of a recognized international verification standard such as ISO 14064-3:2019. The Supplemental Technical Guidance provides GSCC's criteria for accepting another standard. If another standard has been approved by the GSCC Technical Committee and was used for this verification, please identify the standard.  </t>
  </si>
  <si>
    <t xml:space="preserve">Level of assurance </t>
  </si>
  <si>
    <t>Verification Statement</t>
  </si>
  <si>
    <t>Please provide your assurance opinion in a formal written verification statement in a separate document on the certification body's letterhead. The verification statement should provide the certification body's opinion on whether CASEI value is materially correct and conforms with the Steel Climate Standard criteria for CASEI certification.</t>
  </si>
  <si>
    <t>Name of lead verifier providing certification</t>
  </si>
  <si>
    <t>Signature of lead verifier providing certification</t>
  </si>
  <si>
    <t xml:space="preserve">Insert signature </t>
  </si>
  <si>
    <t>Date of lead verifier providing certification (DD/MM/YYYY)</t>
  </si>
  <si>
    <t xml:space="preserve">      GSCC Certification Body Company Name</t>
  </si>
  <si>
    <t>Process Block</t>
  </si>
  <si>
    <t>Description</t>
  </si>
  <si>
    <r>
      <t xml:space="preserve">Was this process included in calculation of Verified Value?
</t>
    </r>
    <r>
      <rPr>
        <i/>
        <sz val="12"/>
        <color theme="0"/>
        <rFont val="Tahoma"/>
        <family val="2"/>
      </rPr>
      <t>(yes/no/NA)</t>
    </r>
  </si>
  <si>
    <r>
      <t xml:space="preserve">The Standard requires use of primary data where  available. Was primary or secondary data used for emission factors in the calculation of Verified Value for this process? 
</t>
    </r>
    <r>
      <rPr>
        <b/>
        <i/>
        <sz val="11"/>
        <color theme="0"/>
        <rFont val="Aptos Narrow"/>
        <family val="2"/>
        <scheme val="minor"/>
      </rPr>
      <t>(Primary/Secondary/Both/ NA)</t>
    </r>
  </si>
  <si>
    <r>
      <t xml:space="preserve">If SECONDARY DATA was used for  emission factors, was it checked for data quality  (i.e. reviewing credibility of source, geographic relevance, temporal relevance, technological relevance, etc)? 
</t>
    </r>
    <r>
      <rPr>
        <b/>
        <i/>
        <sz val="11"/>
        <color theme="0"/>
        <rFont val="Aptos Narrow"/>
        <family val="2"/>
        <scheme val="minor"/>
      </rPr>
      <t>(yes/no/NA)
Applies to rows which indicate "secondary" or "both" in previous column</t>
    </r>
  </si>
  <si>
    <r>
      <t xml:space="preserve">If SECONDARY DATA was used for  emission factors, provide the source of the emission factors used (i.e. data source, dataset name, data year). 
PLEASE NOTE - Actual data  values are not requested in this form.
</t>
    </r>
    <r>
      <rPr>
        <b/>
        <i/>
        <sz val="11"/>
        <color theme="0"/>
        <rFont val="Aptos Narrow"/>
        <family val="2"/>
        <scheme val="minor"/>
      </rPr>
      <t>Applies to rows which indicate "secondary" or "both" data was used</t>
    </r>
  </si>
  <si>
    <r>
      <t xml:space="preserve">The Standard requires use of primary data where  available. Was primary or secondary data used for activity data in the calculation of Verified Value? 
</t>
    </r>
    <r>
      <rPr>
        <b/>
        <i/>
        <sz val="11"/>
        <color theme="0"/>
        <rFont val="Aptos Narrow"/>
        <family val="2"/>
        <scheme val="minor"/>
      </rPr>
      <t>(Primary/Secondary/Both/NA)</t>
    </r>
  </si>
  <si>
    <r>
      <t xml:space="preserve">If SECONDARY DATA was used for activity data, provide description of data source (i.e. data source, dataset name, data year).
PLEASE NOTE - Actual data  values are not requested in this form.
</t>
    </r>
    <r>
      <rPr>
        <b/>
        <i/>
        <sz val="11"/>
        <color theme="0"/>
        <rFont val="Aptos Narrow"/>
        <family val="2"/>
        <scheme val="minor"/>
      </rPr>
      <t>Applies to rows which indicate "secondary" or "both" data was used</t>
    </r>
  </si>
  <si>
    <t>Comments in support of response provided/Opportunities for Improvement</t>
  </si>
  <si>
    <t>Upstream Raw Materials</t>
  </si>
  <si>
    <t>Iron Ore Mining</t>
  </si>
  <si>
    <t>Upstream extraction of iron ore</t>
  </si>
  <si>
    <t>Limestone Quarry</t>
  </si>
  <si>
    <t xml:space="preserve">Upstream extraction of limestone </t>
  </si>
  <si>
    <t>Coal Mining</t>
  </si>
  <si>
    <t xml:space="preserve">Upstream extraction of coal </t>
  </si>
  <si>
    <t>Metal Mining</t>
  </si>
  <si>
    <t xml:space="preserve">Upstream extraction of metals </t>
  </si>
  <si>
    <t>External Scrap Collection /Processing</t>
  </si>
  <si>
    <t xml:space="preserve">Upstream collection, processing, and transport of scrap metal </t>
  </si>
  <si>
    <t>External Billet/Slab</t>
  </si>
  <si>
    <t>Upstream production of purchased, external billet or slab</t>
  </si>
  <si>
    <t>Other Carbon Inputs</t>
  </si>
  <si>
    <t>Upstream production of charge carbon and injection carbon such as pet coke and charcoal</t>
  </si>
  <si>
    <t>Raw Material Preparation</t>
  </si>
  <si>
    <t>Pellet Plant</t>
  </si>
  <si>
    <t>Iron ore processing into uniform-sized iron ore pellets</t>
  </si>
  <si>
    <t>Sinter Plant</t>
  </si>
  <si>
    <t>Iron ore fines processing into sinter</t>
  </si>
  <si>
    <t>Lime Kiln</t>
  </si>
  <si>
    <t>Limestone processing into lime</t>
  </si>
  <si>
    <t>Coke Oven</t>
  </si>
  <si>
    <t>Coal processing into coke</t>
  </si>
  <si>
    <t>Alloy/Additive Metal Processing</t>
  </si>
  <si>
    <t>Metal processing into metal used for alloys and additives</t>
  </si>
  <si>
    <t>Auxiliary Processes</t>
  </si>
  <si>
    <t>Refractory Production</t>
  </si>
  <si>
    <t>Upstream production of refractories</t>
  </si>
  <si>
    <t>Electrode/Graphite Production</t>
  </si>
  <si>
    <t>Upstream production of electrodes and graphite used in EAFs</t>
  </si>
  <si>
    <t>Syngas/Hydrogen Production</t>
  </si>
  <si>
    <t>Upstream production of hydrogen and syngas</t>
  </si>
  <si>
    <t>Natural Gas/Biogas Production</t>
  </si>
  <si>
    <t>Upstream production of natural gas and biogas</t>
  </si>
  <si>
    <t>All other Fossil Fuel Supply</t>
  </si>
  <si>
    <t>Upstream production of all other fossil-based fuels</t>
  </si>
  <si>
    <t>Oxygen Production</t>
  </si>
  <si>
    <t>Upstream production of Oxygen</t>
  </si>
  <si>
    <t>Nitrogen and Argon Production</t>
  </si>
  <si>
    <t>Upstream of other industrial gases  - Nitrogen and Argon</t>
  </si>
  <si>
    <t>Steam Production</t>
  </si>
  <si>
    <t>Upstream production of steam</t>
  </si>
  <si>
    <t>Power/Electricity Production</t>
  </si>
  <si>
    <t>Upstream production of electricity</t>
  </si>
  <si>
    <t>Upstream Materials Transport</t>
  </si>
  <si>
    <t>Transportation of raw materials included in boundary to iron and steel making sites</t>
  </si>
  <si>
    <t>Ironmaking Processes</t>
  </si>
  <si>
    <t>Direct Reduction Reactor</t>
  </si>
  <si>
    <r>
      <t>Ironmaking process via direct reduction of iron using CO and H</t>
    </r>
    <r>
      <rPr>
        <vertAlign val="subscript"/>
        <sz val="12"/>
        <color theme="1"/>
        <rFont val="Aptos Narrow"/>
        <family val="2"/>
        <scheme val="minor"/>
      </rPr>
      <t>2</t>
    </r>
    <r>
      <rPr>
        <sz val="12"/>
        <color theme="1"/>
        <rFont val="Aptos Narrow"/>
        <family val="2"/>
        <scheme val="minor"/>
      </rPr>
      <t xml:space="preserve"> coming from reformed natural gas, syngas or coal - includes DRI and HBI processes</t>
    </r>
  </si>
  <si>
    <t>Blast Furnace</t>
  </si>
  <si>
    <t>Ironmaking process via reduction of iron ore using CO and carbon coming from solid lime and coke</t>
  </si>
  <si>
    <t>Briquetting</t>
  </si>
  <si>
    <t xml:space="preserve">Ironmaking process in which hot direct reduced iron from reduction kiln is formed into briquettes </t>
  </si>
  <si>
    <t>Pig Iron Casting/Granulation</t>
  </si>
  <si>
    <t>Ironmaking process in which hot pig iron from blast furnace is formed into iron droplets or cast into forms</t>
  </si>
  <si>
    <t>Steelmaking Processes</t>
  </si>
  <si>
    <t>Electric Arc Furnace</t>
  </si>
  <si>
    <t>Steelmaking process in which iron sources (mainly scrap metal) are melted using an electric arc between graphite/carbon electrodes</t>
  </si>
  <si>
    <t>Basic Oxygen Furnace</t>
  </si>
  <si>
    <t>Steelmaking process in which oxygen is blown into molten iron from blast furnace</t>
  </si>
  <si>
    <t>Steel Refining Processes</t>
  </si>
  <si>
    <t>Steelmaking processes for refining steel (e.g., AOD, LMF, degassing)</t>
  </si>
  <si>
    <t>Casting</t>
  </si>
  <si>
    <t>Steelmaking process in which molten steel is cast into forms</t>
  </si>
  <si>
    <t>Hot Rolling</t>
  </si>
  <si>
    <t>Steelmaking process in which steel is rolled at temperatures above its recrystallization temperature</t>
  </si>
  <si>
    <t>Reheat Furnaces</t>
  </si>
  <si>
    <t>Steelmaking process in which steel stock is heated to above the recrystallization temperature for hot rolling</t>
  </si>
  <si>
    <t>GSCC Standard Tool</t>
  </si>
  <si>
    <t>Sheet PW: GSCC</t>
  </si>
  <si>
    <t>Company Glidepath</t>
  </si>
  <si>
    <t>Instructions:</t>
  </si>
  <si>
    <t xml:space="preserve">Enter company values in the blue cells below. </t>
  </si>
  <si>
    <t>Table 1 - Company Average Steel-Making Emissions Intensity (CASEI) for Base Year</t>
  </si>
  <si>
    <t>Year</t>
  </si>
  <si>
    <t>Base Year CASEI</t>
  </si>
  <si>
    <t xml:space="preserve">Table 2 - Company Interim Science-Based Emissions Target (SBET) </t>
  </si>
  <si>
    <t>Numer of Years After Base Year to Reach Interim SBET</t>
  </si>
  <si>
    <t xml:space="preserve">Interim SBET
Year </t>
  </si>
  <si>
    <t xml:space="preserve">Interim SBET
</t>
  </si>
  <si>
    <t xml:space="preserve">Table 3 - Company Long-Term Target </t>
  </si>
  <si>
    <t>Numer of Years After Base Year to Reach Long-Term SBET</t>
  </si>
  <si>
    <t xml:space="preserve">Long-Term SBET 
Year </t>
  </si>
  <si>
    <t xml:space="preserve">Long-Term SBET
</t>
  </si>
  <si>
    <t>GSCC Decarbonization Pathway</t>
  </si>
  <si>
    <t>Base Year</t>
  </si>
  <si>
    <t>GSCC Intensity in base Year</t>
  </si>
  <si>
    <t>Company Intensity in Base Year</t>
  </si>
  <si>
    <t>Is company above or below?</t>
  </si>
  <si>
    <t>Math for Company Above Standard</t>
  </si>
  <si>
    <t>Intensity</t>
  </si>
  <si>
    <t>Math for Company Below Standard</t>
  </si>
  <si>
    <t>Difference between values</t>
  </si>
  <si>
    <t>Negative?</t>
  </si>
  <si>
    <t>MinIF</t>
  </si>
  <si>
    <t>Year of Intersection?</t>
  </si>
  <si>
    <t>Year of target intersection</t>
  </si>
  <si>
    <t>Year Adj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</si>
</sst>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4">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i/>
      <sz val="11"/>
      <color theme="1"/>
      <name val="Aptos Narrow"/>
      <family val="2"/>
      <scheme val="minor"/>
    </font>
    <font>
      <i/>
      <sz val="9"/>
      <color theme="1"/>
      <name val="Aptos Narrow"/>
      <family val="2"/>
      <scheme val="minor"/>
    </font>
    <font>
      <b/>
      <i/>
      <sz val="11"/>
      <color theme="0"/>
      <name val="Aptos Narrow"/>
      <family val="2"/>
      <scheme val="minor"/>
    </font>
    <font>
      <i/>
      <sz val="11"/>
      <color theme="0"/>
      <name val="Aptos Narrow"/>
      <family val="2"/>
      <scheme val="minor"/>
    </font>
    <font>
      <i/>
      <sz val="11"/>
      <name val="Aptos Narrow"/>
      <family val="2"/>
      <scheme val="minor"/>
    </font>
    <font>
      <b/>
      <i/>
      <sz val="9"/>
      <color theme="0"/>
      <name val="Aptos Narrow"/>
      <family val="2"/>
      <scheme val="minor"/>
    </font>
    <font>
      <sz val="12"/>
      <color theme="1"/>
      <name val="Tahoma"/>
      <family val="2"/>
    </font>
    <font>
      <sz val="12"/>
      <name val="Tahoma"/>
      <family val="2"/>
    </font>
    <font>
      <b/>
      <sz val="12"/>
      <name val="Tahoma"/>
      <family val="2"/>
    </font>
    <font>
      <b/>
      <sz val="12"/>
      <color theme="1"/>
      <name val="Tahoma"/>
      <family val="2"/>
    </font>
    <font>
      <sz val="12"/>
      <color theme="1"/>
      <name val="Aptos Narrow"/>
      <family val="2"/>
      <scheme val="minor"/>
    </font>
    <font>
      <i/>
      <sz val="12"/>
      <color theme="0"/>
      <name val="Tahoma"/>
      <family val="2"/>
    </font>
    <font>
      <vertAlign val="subscript"/>
      <sz val="12"/>
      <color theme="1"/>
      <name val="Aptos Narrow"/>
      <family val="2"/>
      <scheme val="minor"/>
    </font>
    <font>
      <sz val="11"/>
      <color rgb="FFFF0000"/>
      <name val="Aptos Narrow"/>
      <family val="2"/>
      <scheme val="minor"/>
    </font>
    <font>
      <i/>
      <sz val="9"/>
      <name val="Aptos Narrow"/>
      <family val="2"/>
      <scheme val="minor"/>
    </font>
    <font>
      <sz val="12"/>
      <name val="Aptos Narrow"/>
      <family val="2"/>
      <scheme val="minor"/>
    </font>
    <font>
      <b/>
      <i/>
      <sz val="11"/>
      <name val="Aptos Narrow"/>
      <family val="2"/>
      <scheme val="minor"/>
    </font>
    <font>
      <b/>
      <sz val="11"/>
      <name val="Aptos Narrow"/>
      <family val="2"/>
      <scheme val="minor"/>
    </font>
    <font>
      <sz val="10"/>
      <name val="Arial"/>
      <family val="2"/>
    </font>
    <font>
      <b/>
      <sz val="16"/>
      <name val="Tahoma"/>
      <family val="2"/>
    </font>
    <font>
      <b/>
      <sz val="12"/>
      <name val="Arial"/>
      <family val="2"/>
    </font>
    <font>
      <sz val="12"/>
      <color rgb="FFFF0000"/>
      <name val="Arial"/>
      <family val="2"/>
    </font>
    <font>
      <sz val="12"/>
      <name val="Arial"/>
      <family val="2"/>
    </font>
    <font>
      <sz val="10"/>
      <color theme="0"/>
      <name val="Arial"/>
      <family val="2"/>
    </font>
    <font>
      <sz val="12"/>
      <color theme="0"/>
      <name val="Tahoma"/>
      <family val="2"/>
    </font>
    <font>
      <b/>
      <sz val="10"/>
      <name val="Arial"/>
      <family val="2"/>
    </font>
    <font>
      <sz val="9"/>
      <color theme="1"/>
      <name val="Tahoma"/>
      <family val="2"/>
    </font>
    <font>
      <vertAlign val="subscript"/>
      <sz val="11"/>
      <name val="Aptos Narrow"/>
      <family val="2"/>
      <scheme val="minor"/>
    </font>
    <font>
      <b/>
      <sz val="11"/>
      <color rgb="FF000000"/>
      <name val="Aptos Narrow"/>
      <scheme val="minor"/>
    </font>
  </fonts>
  <fills count="9">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tint="0.89999084444715716"/>
        <bgColor indexed="64"/>
      </patternFill>
    </fill>
    <fill>
      <patternFill patternType="solid">
        <fgColor rgb="FFFFFFFF"/>
        <bgColor indexed="64"/>
      </patternFill>
    </fill>
    <fill>
      <patternFill patternType="solid">
        <fgColor theme="0"/>
        <bgColor indexed="64"/>
      </patternFill>
    </fill>
    <fill>
      <patternFill patternType="solid">
        <fgColor theme="3" tint="0.749992370372631"/>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thin">
        <color indexed="64"/>
      </left>
      <right/>
      <top/>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auto="1"/>
      </left>
      <right/>
      <top style="medium">
        <color auto="1"/>
      </top>
      <bottom/>
      <diagonal/>
    </border>
    <border>
      <left style="medium">
        <color auto="1"/>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s>
  <cellStyleXfs count="3">
    <xf numFmtId="0" fontId="0" fillId="0" borderId="0"/>
    <xf numFmtId="0" fontId="23" fillId="0" borderId="0"/>
    <xf numFmtId="9" fontId="23" fillId="0" borderId="0" applyFont="0" applyFill="0" applyBorder="0" applyAlignment="0" applyProtection="0"/>
  </cellStyleXfs>
  <cellXfs count="129">
    <xf numFmtId="0" fontId="0" fillId="0" borderId="0" xfId="0"/>
    <xf numFmtId="0" fontId="2" fillId="0" borderId="0" xfId="0" applyFont="1"/>
    <xf numFmtId="0" fontId="0" fillId="0" borderId="0" xfId="0" applyAlignment="1">
      <alignment horizontal="left" indent="2"/>
    </xf>
    <xf numFmtId="0" fontId="1" fillId="3" borderId="0" xfId="0" applyFont="1" applyFill="1"/>
    <xf numFmtId="0" fontId="5" fillId="0" borderId="0" xfId="0" applyFont="1"/>
    <xf numFmtId="0" fontId="0" fillId="0" borderId="0" xfId="0" applyAlignment="1">
      <alignment horizontal="left" vertical="center"/>
    </xf>
    <xf numFmtId="0" fontId="7" fillId="2" borderId="0" xfId="0" applyFont="1" applyFill="1" applyAlignment="1">
      <alignment horizontal="center"/>
    </xf>
    <xf numFmtId="0" fontId="8" fillId="3" borderId="0" xfId="0" applyFont="1" applyFill="1"/>
    <xf numFmtId="0" fontId="7" fillId="3" borderId="0" xfId="0" applyFont="1" applyFill="1"/>
    <xf numFmtId="0" fontId="5" fillId="0" borderId="0" xfId="0" applyFont="1" applyAlignment="1">
      <alignment horizontal="left" vertical="center"/>
    </xf>
    <xf numFmtId="0" fontId="0" fillId="4" borderId="1" xfId="0" applyFill="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0" fontId="1" fillId="2" borderId="0" xfId="0" applyFont="1" applyFill="1" applyAlignment="1">
      <alignment horizontal="left" vertical="center"/>
    </xf>
    <xf numFmtId="0" fontId="10" fillId="3" borderId="0" xfId="0" applyFont="1" applyFill="1" applyAlignment="1">
      <alignment horizontal="right" vertical="center"/>
    </xf>
    <xf numFmtId="0" fontId="3" fillId="3" borderId="0" xfId="0" applyFont="1" applyFill="1" applyAlignment="1">
      <alignment horizontal="left" vertical="center"/>
    </xf>
    <xf numFmtId="0" fontId="1" fillId="3" borderId="0" xfId="0" applyFont="1" applyFill="1" applyAlignment="1">
      <alignment horizontal="left" vertical="center"/>
    </xf>
    <xf numFmtId="0" fontId="0" fillId="0" borderId="0" xfId="0" applyAlignment="1">
      <alignment vertical="top" wrapText="1"/>
    </xf>
    <xf numFmtId="0" fontId="0" fillId="4" borderId="1" xfId="0" applyFill="1" applyBorder="1" applyAlignment="1">
      <alignment horizontal="left" vertical="center" wrapText="1"/>
    </xf>
    <xf numFmtId="0" fontId="5" fillId="0" borderId="0" xfId="0" applyFont="1" applyAlignment="1">
      <alignment vertical="center" wrapText="1"/>
    </xf>
    <xf numFmtId="0" fontId="0" fillId="0" borderId="0" xfId="0" applyAlignment="1">
      <alignment horizontal="left" vertical="center" wrapText="1"/>
    </xf>
    <xf numFmtId="0" fontId="1" fillId="3" borderId="0" xfId="0" applyFont="1" applyFill="1" applyAlignment="1">
      <alignment horizontal="center" vertical="center"/>
    </xf>
    <xf numFmtId="0" fontId="0" fillId="0" borderId="0" xfId="0" quotePrefix="1"/>
    <xf numFmtId="0" fontId="11" fillId="5" borderId="0" xfId="0" applyFont="1" applyFill="1"/>
    <xf numFmtId="0" fontId="11" fillId="5" borderId="0" xfId="0" applyFont="1" applyFill="1" applyAlignment="1">
      <alignment wrapText="1"/>
    </xf>
    <xf numFmtId="0" fontId="13" fillId="5" borderId="0" xfId="0" applyFont="1" applyFill="1" applyAlignment="1">
      <alignment horizontal="center"/>
    </xf>
    <xf numFmtId="0" fontId="11" fillId="0" borderId="0" xfId="0" applyFont="1"/>
    <xf numFmtId="0" fontId="14" fillId="0" borderId="0" xfId="0" applyFont="1" applyAlignment="1">
      <alignment horizontal="center" wrapText="1"/>
    </xf>
    <xf numFmtId="0" fontId="11" fillId="6" borderId="0" xfId="0" applyFont="1" applyFill="1"/>
    <xf numFmtId="0" fontId="11" fillId="6" borderId="0" xfId="0" applyFont="1" applyFill="1" applyAlignment="1">
      <alignment wrapText="1"/>
    </xf>
    <xf numFmtId="0" fontId="12" fillId="6" borderId="0" xfId="0" applyFont="1" applyFill="1" applyAlignment="1">
      <alignment horizontal="center"/>
    </xf>
    <xf numFmtId="0" fontId="11" fillId="0" borderId="0" xfId="0" applyFont="1" applyAlignment="1">
      <alignment wrapText="1"/>
    </xf>
    <xf numFmtId="0" fontId="12" fillId="0" borderId="0" xfId="0" applyFont="1" applyAlignment="1">
      <alignment horizontal="center"/>
    </xf>
    <xf numFmtId="0" fontId="5" fillId="0" borderId="0" xfId="0" applyFont="1" applyAlignment="1">
      <alignment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5" xfId="0" applyFont="1" applyBorder="1" applyAlignment="1">
      <alignment vertical="center" wrapText="1"/>
    </xf>
    <xf numFmtId="0" fontId="15" fillId="0" borderId="1"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1" xfId="0" applyBorder="1"/>
    <xf numFmtId="0" fontId="0" fillId="0" borderId="1" xfId="0" applyBorder="1" applyAlignment="1">
      <alignment vertical="top" wrapText="1"/>
    </xf>
    <xf numFmtId="0" fontId="0" fillId="0" borderId="1" xfId="0" applyBorder="1" applyAlignment="1">
      <alignment horizontal="left" vertical="center" wrapText="1"/>
    </xf>
    <xf numFmtId="0" fontId="15" fillId="0" borderId="17" xfId="0" applyFont="1" applyBorder="1" applyAlignment="1">
      <alignment vertical="center" wrapText="1"/>
    </xf>
    <xf numFmtId="0" fontId="18" fillId="0" borderId="0" xfId="0" applyFont="1" applyAlignment="1">
      <alignment horizontal="left" vertical="center"/>
    </xf>
    <xf numFmtId="0" fontId="4" fillId="0" borderId="1" xfId="0" applyFont="1" applyBorder="1" applyAlignment="1">
      <alignment vertical="top" wrapText="1"/>
    </xf>
    <xf numFmtId="0" fontId="19" fillId="0" borderId="0" xfId="0" applyFont="1" applyAlignment="1">
      <alignment horizontal="right"/>
    </xf>
    <xf numFmtId="0" fontId="4" fillId="4" borderId="1" xfId="0" applyFont="1" applyFill="1" applyBorder="1" applyAlignment="1">
      <alignment horizontal="left" vertical="center" wrapText="1"/>
    </xf>
    <xf numFmtId="0" fontId="19" fillId="0" borderId="0" xfId="0" applyFont="1" applyAlignment="1">
      <alignment horizontal="right" vertical="center"/>
    </xf>
    <xf numFmtId="0" fontId="4" fillId="0" borderId="0" xfId="0" applyFont="1" applyAlignment="1">
      <alignment horizontal="left" indent="2"/>
    </xf>
    <xf numFmtId="0" fontId="15" fillId="0" borderId="11" xfId="0" applyFont="1" applyBorder="1" applyAlignment="1">
      <alignment vertical="center" wrapText="1"/>
    </xf>
    <xf numFmtId="0" fontId="15" fillId="0" borderId="18" xfId="0" applyFont="1" applyBorder="1" applyAlignment="1">
      <alignment vertical="center" wrapText="1"/>
    </xf>
    <xf numFmtId="0" fontId="20" fillId="0" borderId="5" xfId="0" applyFont="1" applyBorder="1" applyAlignment="1">
      <alignment vertical="center" wrapText="1"/>
    </xf>
    <xf numFmtId="0" fontId="20" fillId="0" borderId="1" xfId="0" applyFont="1" applyBorder="1" applyAlignment="1">
      <alignment vertical="center" wrapText="1"/>
    </xf>
    <xf numFmtId="0" fontId="4" fillId="0" borderId="1" xfId="0" applyFont="1" applyBorder="1"/>
    <xf numFmtId="0" fontId="9" fillId="0" borderId="0" xfId="0" applyFont="1" applyAlignment="1">
      <alignment horizontal="left" vertical="center"/>
    </xf>
    <xf numFmtId="0" fontId="22" fillId="0" borderId="0" xfId="0" applyFont="1"/>
    <xf numFmtId="0" fontId="4" fillId="0" borderId="0" xfId="0" applyFont="1" applyAlignment="1">
      <alignment horizontal="left" vertical="center"/>
    </xf>
    <xf numFmtId="0" fontId="9" fillId="0" borderId="0" xfId="0" applyFont="1"/>
    <xf numFmtId="0" fontId="4" fillId="0" borderId="0" xfId="0" applyFont="1" applyAlignment="1">
      <alignment horizontal="left" vertical="center" wrapText="1"/>
    </xf>
    <xf numFmtId="0" fontId="4" fillId="0" borderId="0" xfId="0" applyFont="1"/>
    <xf numFmtId="0" fontId="4" fillId="0" borderId="1" xfId="0" applyFont="1" applyBorder="1" applyAlignment="1">
      <alignment horizontal="left" vertical="top" wrapText="1" indent="2"/>
    </xf>
    <xf numFmtId="0" fontId="23" fillId="6" borderId="0" xfId="1" applyFill="1"/>
    <xf numFmtId="0" fontId="24" fillId="6" borderId="0" xfId="1" applyFont="1" applyFill="1"/>
    <xf numFmtId="0" fontId="23" fillId="0" borderId="0" xfId="1"/>
    <xf numFmtId="0" fontId="25" fillId="6" borderId="0" xfId="1" applyFont="1" applyFill="1"/>
    <xf numFmtId="0" fontId="26" fillId="6" borderId="0" xfId="1" applyFont="1" applyFill="1"/>
    <xf numFmtId="0" fontId="26" fillId="7" borderId="2" xfId="1" applyFont="1" applyFill="1" applyBorder="1"/>
    <xf numFmtId="0" fontId="27" fillId="6" borderId="15" xfId="1" applyFont="1" applyFill="1" applyBorder="1"/>
    <xf numFmtId="0" fontId="27" fillId="6" borderId="12" xfId="1" applyFont="1" applyFill="1" applyBorder="1"/>
    <xf numFmtId="0" fontId="13" fillId="6" borderId="0" xfId="1" applyFont="1" applyFill="1"/>
    <xf numFmtId="0" fontId="13" fillId="6" borderId="0" xfId="1" applyFont="1" applyFill="1" applyAlignment="1">
      <alignment horizontal="center" vertical="center" wrapText="1"/>
    </xf>
    <xf numFmtId="164" fontId="12" fillId="6" borderId="0" xfId="1" applyNumberFormat="1" applyFont="1" applyFill="1" applyAlignment="1">
      <alignment horizontal="center"/>
    </xf>
    <xf numFmtId="0" fontId="28" fillId="6" borderId="0" xfId="1" applyFont="1" applyFill="1"/>
    <xf numFmtId="0" fontId="13" fillId="8" borderId="2" xfId="1" applyFont="1" applyFill="1" applyBorder="1" applyAlignment="1">
      <alignment horizontal="center" vertical="center"/>
    </xf>
    <xf numFmtId="164" fontId="29" fillId="6" borderId="0" xfId="1" applyNumberFormat="1" applyFont="1" applyFill="1" applyAlignment="1">
      <alignment horizontal="center"/>
    </xf>
    <xf numFmtId="0" fontId="12" fillId="7" borderId="19" xfId="1" applyFont="1" applyFill="1" applyBorder="1" applyAlignment="1" applyProtection="1">
      <alignment horizontal="center"/>
      <protection locked="0"/>
    </xf>
    <xf numFmtId="0" fontId="13" fillId="8" borderId="20" xfId="1" applyFont="1" applyFill="1" applyBorder="1" applyAlignment="1">
      <alignment horizontal="center" vertical="center" wrapText="1"/>
    </xf>
    <xf numFmtId="0" fontId="13" fillId="8" borderId="13" xfId="1" applyFont="1" applyFill="1" applyBorder="1" applyAlignment="1">
      <alignment horizontal="center" vertical="center" wrapText="1"/>
    </xf>
    <xf numFmtId="0" fontId="13" fillId="8" borderId="21" xfId="1" applyFont="1" applyFill="1" applyBorder="1" applyAlignment="1">
      <alignment horizontal="center" vertical="center" wrapText="1"/>
    </xf>
    <xf numFmtId="0" fontId="12" fillId="7" borderId="2" xfId="1" applyFont="1" applyFill="1" applyBorder="1" applyAlignment="1" applyProtection="1">
      <alignment horizontal="center"/>
      <protection locked="0"/>
    </xf>
    <xf numFmtId="1" fontId="12" fillId="6" borderId="3" xfId="1" applyNumberFormat="1" applyFont="1" applyFill="1" applyBorder="1" applyAlignment="1">
      <alignment horizontal="center"/>
    </xf>
    <xf numFmtId="2" fontId="12" fillId="6" borderId="12" xfId="1" applyNumberFormat="1" applyFont="1" applyFill="1" applyBorder="1" applyAlignment="1">
      <alignment horizontal="center"/>
    </xf>
    <xf numFmtId="1" fontId="12" fillId="0" borderId="2" xfId="1" applyNumberFormat="1" applyFont="1" applyBorder="1" applyAlignment="1">
      <alignment horizontal="center"/>
    </xf>
    <xf numFmtId="1" fontId="12" fillId="7" borderId="3" xfId="1" applyNumberFormat="1" applyFont="1" applyFill="1" applyBorder="1" applyAlignment="1" applyProtection="1">
      <alignment horizontal="center"/>
      <protection locked="0"/>
    </xf>
    <xf numFmtId="10" fontId="23" fillId="6" borderId="0" xfId="2" applyNumberFormat="1" applyFont="1" applyFill="1" applyAlignment="1">
      <alignment horizontal="center"/>
    </xf>
    <xf numFmtId="2" fontId="23" fillId="6" borderId="0" xfId="1" applyNumberFormat="1" applyFill="1"/>
    <xf numFmtId="2" fontId="23" fillId="0" borderId="0" xfId="1" applyNumberFormat="1"/>
    <xf numFmtId="165" fontId="23" fillId="6" borderId="0" xfId="1" applyNumberFormat="1" applyFill="1"/>
    <xf numFmtId="0" fontId="23" fillId="6" borderId="0" xfId="1" applyFill="1" applyAlignment="1">
      <alignment horizontal="center"/>
    </xf>
    <xf numFmtId="0" fontId="30" fillId="6" borderId="0" xfId="1" applyFont="1" applyFill="1" applyAlignment="1">
      <alignment horizontal="center"/>
    </xf>
    <xf numFmtId="165" fontId="23" fillId="6" borderId="0" xfId="1" applyNumberFormat="1" applyFill="1" applyAlignment="1">
      <alignment horizontal="center"/>
    </xf>
    <xf numFmtId="0" fontId="23" fillId="6" borderId="1" xfId="1" applyFill="1" applyBorder="1" applyAlignment="1">
      <alignment horizontal="center"/>
    </xf>
    <xf numFmtId="1" fontId="23" fillId="6" borderId="1" xfId="1" applyNumberFormat="1" applyFill="1" applyBorder="1" applyAlignment="1">
      <alignment horizontal="center"/>
    </xf>
    <xf numFmtId="1" fontId="23" fillId="6" borderId="0" xfId="1" applyNumberFormat="1" applyFill="1" applyAlignment="1">
      <alignment horizontal="center"/>
    </xf>
    <xf numFmtId="2" fontId="23" fillId="6" borderId="1" xfId="1" applyNumberFormat="1" applyFill="1" applyBorder="1"/>
    <xf numFmtId="165" fontId="23" fillId="6" borderId="1" xfId="1" applyNumberFormat="1" applyFill="1" applyBorder="1"/>
    <xf numFmtId="0" fontId="23" fillId="6" borderId="1" xfId="1" applyFill="1" applyBorder="1"/>
    <xf numFmtId="2" fontId="23" fillId="6" borderId="1" xfId="1" applyNumberFormat="1" applyFill="1" applyBorder="1" applyAlignment="1">
      <alignment horizontal="center"/>
    </xf>
    <xf numFmtId="0" fontId="23" fillId="6" borderId="22" xfId="1" applyFill="1" applyBorder="1"/>
    <xf numFmtId="0" fontId="12" fillId="6" borderId="25" xfId="0" applyFont="1" applyFill="1" applyBorder="1" applyAlignment="1">
      <alignment horizontal="center" vertical="center"/>
    </xf>
    <xf numFmtId="0" fontId="12" fillId="6" borderId="18" xfId="0" applyFont="1" applyFill="1" applyBorder="1" applyAlignment="1">
      <alignment horizontal="center" vertical="center"/>
    </xf>
    <xf numFmtId="0" fontId="11" fillId="5" borderId="1" xfId="0" applyFont="1" applyFill="1" applyBorder="1"/>
    <xf numFmtId="0" fontId="15" fillId="0" borderId="25" xfId="0" applyFont="1" applyBorder="1" applyAlignment="1">
      <alignment vertical="center" wrapText="1"/>
    </xf>
    <xf numFmtId="0" fontId="11" fillId="5" borderId="10" xfId="0" applyFont="1" applyFill="1" applyBorder="1"/>
    <xf numFmtId="0" fontId="1" fillId="3" borderId="1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1" fillId="5" borderId="0" xfId="0" applyFont="1" applyFill="1" applyAlignment="1">
      <alignment horizontal="center" wrapText="1"/>
    </xf>
    <xf numFmtId="0" fontId="1" fillId="2" borderId="0" xfId="0" applyFont="1" applyFill="1"/>
    <xf numFmtId="0" fontId="9" fillId="0" borderId="0" xfId="0" applyFont="1" applyAlignment="1">
      <alignment vertical="center" wrapText="1"/>
    </xf>
    <xf numFmtId="0" fontId="0" fillId="4" borderId="22" xfId="0" applyFill="1" applyBorder="1" applyAlignment="1">
      <alignment horizontal="left" vertical="center" wrapText="1"/>
    </xf>
    <xf numFmtId="0" fontId="4" fillId="4" borderId="7" xfId="0" applyFont="1" applyFill="1" applyBorder="1" applyAlignment="1">
      <alignment horizontal="left" vertical="center" wrapText="1"/>
    </xf>
    <xf numFmtId="0" fontId="0" fillId="0" borderId="26" xfId="0"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wrapText="1"/>
    </xf>
    <xf numFmtId="0" fontId="5" fillId="0" borderId="14" xfId="0" applyFont="1" applyBorder="1" applyAlignment="1">
      <alignment horizontal="left" vertical="center" wrapText="1"/>
    </xf>
    <xf numFmtId="0" fontId="21" fillId="0" borderId="0" xfId="0" applyFont="1" applyAlignment="1">
      <alignment horizontal="center" vertical="top" wrapText="1"/>
    </xf>
    <xf numFmtId="0" fontId="1" fillId="3" borderId="23"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0" xfId="0" applyFont="1" applyFill="1" applyAlignment="1">
      <alignment horizontal="center" vertical="center"/>
    </xf>
    <xf numFmtId="0" fontId="13" fillId="8" borderId="16" xfId="1" applyFont="1" applyFill="1" applyBorder="1" applyAlignment="1">
      <alignment horizontal="center" vertical="center" wrapText="1"/>
    </xf>
    <xf numFmtId="0" fontId="13" fillId="8" borderId="12" xfId="1" applyFont="1" applyFill="1" applyBorder="1" applyAlignment="1">
      <alignment horizontal="center" vertical="center" wrapText="1"/>
    </xf>
    <xf numFmtId="2" fontId="12" fillId="7" borderId="16" xfId="1" applyNumberFormat="1" applyFont="1" applyFill="1" applyBorder="1" applyAlignment="1" applyProtection="1">
      <alignment horizontal="center"/>
      <protection locked="0"/>
    </xf>
    <xf numFmtId="2" fontId="12" fillId="7" borderId="12" xfId="1" applyNumberFormat="1" applyFont="1" applyFill="1" applyBorder="1" applyAlignment="1" applyProtection="1">
      <alignment horizontal="center"/>
      <protection locked="0"/>
    </xf>
    <xf numFmtId="0" fontId="33" fillId="0" borderId="0" xfId="0" applyFont="1" applyAlignment="1">
      <alignment horizontal="left" vertical="center" wrapText="1"/>
    </xf>
  </cellXfs>
  <cellStyles count="3">
    <cellStyle name="Normal" xfId="0" builtinId="0"/>
    <cellStyle name="Normal 5" xfId="1" xr:uid="{85316DAE-A925-4072-943F-3BF1DA48E57F}"/>
    <cellStyle name="Percent 2" xfId="2" xr:uid="{38773EB5-3305-42B2-AABC-79FCD90A4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21739006080301"/>
          <c:y val="6.8276318658797228E-2"/>
          <c:w val="0.79112755760252051"/>
          <c:h val="0.7755947805102561"/>
        </c:manualLayout>
      </c:layout>
      <c:scatterChart>
        <c:scatterStyle val="lineMarker"/>
        <c:varyColors val="0"/>
        <c:ser>
          <c:idx val="2"/>
          <c:order val="0"/>
          <c:tx>
            <c:v>Steel Sector Decarbonization Glidepath</c:v>
          </c:tx>
          <c:spPr>
            <a:ln w="25400" cap="rnd">
              <a:solidFill>
                <a:schemeClr val="accent4"/>
              </a:solidFill>
              <a:prstDash val="sysDash"/>
              <a:round/>
            </a:ln>
            <a:effectLst/>
          </c:spPr>
          <c:marker>
            <c:symbol val="none"/>
          </c:marker>
          <c:xVal>
            <c:numRef>
              <c:f>Calculations!$C$4:$AL$4</c:f>
              <c:numCache>
                <c:formatCode>0</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Calculations!$C$5:$AL$5</c:f>
              <c:numCache>
                <c:formatCode>0.00</c:formatCode>
                <c:ptCount val="36"/>
                <c:pt idx="0">
                  <c:v>2.0156259242734889</c:v>
                </c:pt>
                <c:pt idx="1">
                  <c:v>1.9613542966259403</c:v>
                </c:pt>
                <c:pt idx="2">
                  <c:v>1.9070826689783917</c:v>
                </c:pt>
                <c:pt idx="3">
                  <c:v>1.8528110413308432</c:v>
                </c:pt>
                <c:pt idx="4">
                  <c:v>1.7985394136832946</c:v>
                </c:pt>
                <c:pt idx="5">
                  <c:v>1.7442677860357461</c:v>
                </c:pt>
                <c:pt idx="6">
                  <c:v>1.6899961583881975</c:v>
                </c:pt>
                <c:pt idx="7">
                  <c:v>1.6357245307406489</c:v>
                </c:pt>
                <c:pt idx="8">
                  <c:v>1.5814529030931004</c:v>
                </c:pt>
                <c:pt idx="9">
                  <c:v>1.5271812754455518</c:v>
                </c:pt>
                <c:pt idx="10">
                  <c:v>1.4729096477980035</c:v>
                </c:pt>
                <c:pt idx="11">
                  <c:v>1.4186380201504549</c:v>
                </c:pt>
                <c:pt idx="12">
                  <c:v>1.3643663925029064</c:v>
                </c:pt>
                <c:pt idx="13">
                  <c:v>1.3100947648553578</c:v>
                </c:pt>
                <c:pt idx="14">
                  <c:v>1.2558231372078092</c:v>
                </c:pt>
                <c:pt idx="15">
                  <c:v>1.2015515095602609</c:v>
                </c:pt>
                <c:pt idx="16">
                  <c:v>1.1472798819127124</c:v>
                </c:pt>
                <c:pt idx="17">
                  <c:v>1.0930082542651638</c:v>
                </c:pt>
                <c:pt idx="18">
                  <c:v>1.0387366266176152</c:v>
                </c:pt>
                <c:pt idx="19">
                  <c:v>0.98446499897006667</c:v>
                </c:pt>
                <c:pt idx="20">
                  <c:v>0.93019337132251823</c:v>
                </c:pt>
                <c:pt idx="21">
                  <c:v>0.87592174367496956</c:v>
                </c:pt>
                <c:pt idx="22">
                  <c:v>0.821650116027421</c:v>
                </c:pt>
                <c:pt idx="23">
                  <c:v>0.76737848837987255</c:v>
                </c:pt>
                <c:pt idx="24">
                  <c:v>0.7131068607323241</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formatCode="0.000">
                  <c:v>0.11611895660929014</c:v>
                </c:pt>
              </c:numCache>
            </c:numRef>
          </c:yVal>
          <c:smooth val="0"/>
          <c:extLst>
            <c:ext xmlns:c16="http://schemas.microsoft.com/office/drawing/2014/chart" uri="{C3380CC4-5D6E-409C-BE32-E72D297353CC}">
              <c16:uniqueId val="{00000000-E4CE-4D21-A37C-5617F4464495}"/>
            </c:ext>
          </c:extLst>
        </c:ser>
        <c:ser>
          <c:idx val="1"/>
          <c:order val="1"/>
          <c:tx>
            <c:v>Company-Specific Trajectory</c:v>
          </c:tx>
          <c:spPr>
            <a:ln w="31750" cap="rnd">
              <a:solidFill>
                <a:srgbClr val="92D050"/>
              </a:solidFill>
              <a:round/>
            </a:ln>
            <a:effectLst/>
          </c:spPr>
          <c:marker>
            <c:symbol val="none"/>
          </c:marker>
          <c:xVal>
            <c:numRef>
              <c:f>Calculations!$C$4:$AL$4</c:f>
              <c:numCache>
                <c:formatCode>0</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Calculations!$C$37:$AL$37</c:f>
              <c:numCache>
                <c:formatCode>General</c:formatCode>
                <c:ptCount val="36"/>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0.78588352330847755</c:v>
                </c:pt>
                <c:pt idx="17">
                  <c:v>0.77176704661695517</c:v>
                </c:pt>
                <c:pt idx="18">
                  <c:v>0.75765056992543267</c:v>
                </c:pt>
                <c:pt idx="19">
                  <c:v>0.74353409323391029</c:v>
                </c:pt>
                <c:pt idx="20">
                  <c:v>0.72941761654238779</c:v>
                </c:pt>
                <c:pt idx="21">
                  <c:v>0.7153011398508653</c:v>
                </c:pt>
                <c:pt idx="22">
                  <c:v>0.70118466315934291</c:v>
                </c:pt>
                <c:pt idx="23">
                  <c:v>0.68706818646782042</c:v>
                </c:pt>
                <c:pt idx="24">
                  <c:v>0.67295170977629803</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c:v>0.11611895660929014</c:v>
                </c:pt>
              </c:numCache>
            </c:numRef>
          </c:yVal>
          <c:smooth val="0"/>
          <c:extLst>
            <c:ext xmlns:c16="http://schemas.microsoft.com/office/drawing/2014/chart" uri="{C3380CC4-5D6E-409C-BE32-E72D297353CC}">
              <c16:uniqueId val="{00000001-E4CE-4D21-A37C-5617F4464495}"/>
            </c:ext>
          </c:extLst>
        </c:ser>
        <c:ser>
          <c:idx val="3"/>
          <c:order val="2"/>
          <c:tx>
            <c:v>Base Year CASEI</c:v>
          </c:tx>
          <c:spPr>
            <a:ln w="19050" cap="rnd">
              <a:noFill/>
              <a:round/>
            </a:ln>
            <a:effectLst/>
          </c:spPr>
          <c:marker>
            <c:symbol val="circle"/>
            <c:size val="8"/>
            <c:spPr>
              <a:solidFill>
                <a:srgbClr val="7030A0"/>
              </a:solidFill>
              <a:ln w="9525">
                <a:solidFill>
                  <a:srgbClr val="7030A0">
                    <a:alpha val="96000"/>
                  </a:srgbClr>
                </a:solidFill>
              </a:ln>
              <a:effectLst/>
            </c:spPr>
          </c:marker>
          <c:xVal>
            <c:numRef>
              <c:f>'Company Glidepath Tool'!$C$12</c:f>
              <c:numCache>
                <c:formatCode>General</c:formatCode>
                <c:ptCount val="1"/>
                <c:pt idx="0">
                  <c:v>2030</c:v>
                </c:pt>
              </c:numCache>
            </c:numRef>
          </c:xVal>
          <c:yVal>
            <c:numRef>
              <c:f>'Company Glidepath Tool'!$D$12:$E$12</c:f>
              <c:numCache>
                <c:formatCode>0.00</c:formatCode>
                <c:ptCount val="2"/>
                <c:pt idx="0">
                  <c:v>0.8</c:v>
                </c:pt>
              </c:numCache>
            </c:numRef>
          </c:yVal>
          <c:smooth val="0"/>
          <c:extLst>
            <c:ext xmlns:c16="http://schemas.microsoft.com/office/drawing/2014/chart" uri="{C3380CC4-5D6E-409C-BE32-E72D297353CC}">
              <c16:uniqueId val="{00000002-E4CE-4D21-A37C-5617F4464495}"/>
            </c:ext>
          </c:extLst>
        </c:ser>
        <c:ser>
          <c:idx val="0"/>
          <c:order val="3"/>
          <c:tx>
            <c:v>Interim SBET</c:v>
          </c:tx>
          <c:spPr>
            <a:ln w="19050" cap="rnd">
              <a:noFill/>
              <a:round/>
            </a:ln>
            <a:effectLst/>
          </c:spPr>
          <c:marker>
            <c:symbol val="circle"/>
            <c:size val="8"/>
            <c:spPr>
              <a:solidFill>
                <a:srgbClr val="00B0F0"/>
              </a:solidFill>
              <a:ln w="9525">
                <a:solidFill>
                  <a:srgbClr val="00B0F0"/>
                </a:solidFill>
              </a:ln>
              <a:effectLst/>
            </c:spPr>
          </c:marker>
          <c:xVal>
            <c:numRef>
              <c:f>'Company Glidepath Tool'!$D$17</c:f>
              <c:numCache>
                <c:formatCode>0</c:formatCode>
                <c:ptCount val="1"/>
                <c:pt idx="0">
                  <c:v>2037</c:v>
                </c:pt>
              </c:numCache>
            </c:numRef>
          </c:xVal>
          <c:yVal>
            <c:numRef>
              <c:f>'Company Glidepath Tool'!$E$17</c:f>
              <c:numCache>
                <c:formatCode>0.00</c:formatCode>
                <c:ptCount val="1"/>
                <c:pt idx="0">
                  <c:v>0.70118466315934291</c:v>
                </c:pt>
              </c:numCache>
            </c:numRef>
          </c:yVal>
          <c:smooth val="0"/>
          <c:extLst>
            <c:ext xmlns:c16="http://schemas.microsoft.com/office/drawing/2014/chart" uri="{C3380CC4-5D6E-409C-BE32-E72D297353CC}">
              <c16:uniqueId val="{00000003-E4CE-4D21-A37C-5617F4464495}"/>
            </c:ext>
          </c:extLst>
        </c:ser>
        <c:ser>
          <c:idx val="4"/>
          <c:order val="4"/>
          <c:tx>
            <c:v>Long-Term SBET</c:v>
          </c:tx>
          <c:spPr>
            <a:ln w="19050" cap="rnd">
              <a:noFill/>
              <a:round/>
            </a:ln>
            <a:effectLst/>
          </c:spPr>
          <c:marker>
            <c:symbol val="circle"/>
            <c:size val="8"/>
            <c:spPr>
              <a:solidFill>
                <a:schemeClr val="accent5"/>
              </a:solidFill>
              <a:ln w="9525">
                <a:solidFill>
                  <a:schemeClr val="accent5">
                    <a:alpha val="92000"/>
                  </a:schemeClr>
                </a:solidFill>
              </a:ln>
              <a:effectLst/>
            </c:spPr>
          </c:marker>
          <c:xVal>
            <c:numRef>
              <c:f>'Company Glidepath Tool'!$D$23</c:f>
              <c:numCache>
                <c:formatCode>0</c:formatCode>
                <c:ptCount val="1"/>
                <c:pt idx="0">
                  <c:v>2050</c:v>
                </c:pt>
              </c:numCache>
            </c:numRef>
          </c:xVal>
          <c:yVal>
            <c:numRef>
              <c:f>'Company Glidepath Tool'!$E$23</c:f>
              <c:numCache>
                <c:formatCode>0.00</c:formatCode>
                <c:ptCount val="1"/>
                <c:pt idx="0">
                  <c:v>0.11611895660929014</c:v>
                </c:pt>
              </c:numCache>
            </c:numRef>
          </c:yVal>
          <c:smooth val="0"/>
          <c:extLst>
            <c:ext xmlns:c16="http://schemas.microsoft.com/office/drawing/2014/chart" uri="{C3380CC4-5D6E-409C-BE32-E72D297353CC}">
              <c16:uniqueId val="{00000004-E4CE-4D21-A37C-5617F4464495}"/>
            </c:ext>
          </c:extLst>
        </c:ser>
        <c:dLbls>
          <c:showLegendKey val="0"/>
          <c:showVal val="0"/>
          <c:showCatName val="0"/>
          <c:showSerName val="0"/>
          <c:showPercent val="0"/>
          <c:showBubbleSize val="0"/>
        </c:dLbls>
        <c:axId val="809222655"/>
        <c:axId val="809210175"/>
      </c:scatterChart>
      <c:valAx>
        <c:axId val="809222655"/>
        <c:scaling>
          <c:orientation val="minMax"/>
          <c:max val="2050"/>
          <c:min val="2015"/>
        </c:scaling>
        <c:delete val="0"/>
        <c:axPos val="b"/>
        <c:title>
          <c:tx>
            <c:rich>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Year</a:t>
                </a:r>
              </a:p>
            </c:rich>
          </c:tx>
          <c:layout>
            <c:manualLayout>
              <c:xMode val="edge"/>
              <c:yMode val="edge"/>
              <c:x val="0.50928139221604385"/>
              <c:y val="0.9296207286885347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10175"/>
        <c:crosses val="autoZero"/>
        <c:crossBetween val="midCat"/>
      </c:valAx>
      <c:valAx>
        <c:axId val="809210175"/>
        <c:scaling>
          <c:orientation val="minMax"/>
          <c:max val="2.25"/>
        </c:scaling>
        <c:delete val="0"/>
        <c:axPos val="l"/>
        <c:title>
          <c:tx>
            <c:rich>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 </a:t>
                </a:r>
                <a:r>
                  <a:rPr lang="en-US" sz="1200"/>
                  <a:t>Company-Average Steel Emssions Intensity </a:t>
                </a:r>
              </a:p>
              <a:p>
                <a:pPr>
                  <a:defRPr/>
                </a:pPr>
                <a:r>
                  <a:rPr lang="en-US" sz="1200"/>
                  <a:t>(metric tonnes</a:t>
                </a:r>
                <a:r>
                  <a:rPr lang="en-US" sz="1200" baseline="0"/>
                  <a:t> </a:t>
                </a:r>
                <a:r>
                  <a:rPr lang="en-US" sz="1200"/>
                  <a:t>CO</a:t>
                </a:r>
                <a:r>
                  <a:rPr lang="en-US" sz="1200" baseline="-25000"/>
                  <a:t>2</a:t>
                </a:r>
                <a:r>
                  <a:rPr lang="en-US" sz="1200"/>
                  <a:t>e/metric</a:t>
                </a:r>
                <a:r>
                  <a:rPr lang="en-US" sz="1200" baseline="0"/>
                  <a:t> tonne</a:t>
                </a:r>
                <a:r>
                  <a:rPr lang="en-US" sz="1200"/>
                  <a:t> Hot Rolled Steel)</a:t>
                </a:r>
              </a:p>
            </c:rich>
          </c:tx>
          <c:layout>
            <c:manualLayout>
              <c:xMode val="edge"/>
              <c:yMode val="edge"/>
              <c:x val="1.3805220062321428E-2"/>
              <c:y val="0.1451668541432321"/>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00" sourceLinked="0"/>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22655"/>
        <c:crosses val="autoZero"/>
        <c:crossBetween val="midCat"/>
        <c:majorUnit val="0.25"/>
        <c:minorUnit val="5.000000000000001E-2"/>
      </c:valAx>
      <c:spPr>
        <a:noFill/>
        <a:ln w="25400">
          <a:noFill/>
        </a:ln>
        <a:effectLst/>
      </c:spPr>
    </c:plotArea>
    <c:legend>
      <c:legendPos val="r"/>
      <c:layout>
        <c:manualLayout>
          <c:xMode val="edge"/>
          <c:yMode val="edge"/>
          <c:x val="0.714961937441561"/>
          <c:y val="3.3740801040794841E-2"/>
          <c:w val="0.26915718799040789"/>
          <c:h val="0.36851013771020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A1338"/>
    </a:solidFill>
    <a:ln w="9525" cap="flat" cmpd="sng" algn="ctr">
      <a:solidFill>
        <a:schemeClr val="bg1"/>
      </a:solidFill>
      <a:round/>
    </a:ln>
    <a:effectLst/>
  </c:spPr>
  <c:txPr>
    <a:bodyPr/>
    <a:lstStyle/>
    <a:p>
      <a:pPr>
        <a:defRPr sz="140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283790</xdr:colOff>
      <xdr:row>0</xdr:row>
      <xdr:rowOff>-1121</xdr:rowOff>
    </xdr:from>
    <xdr:to>
      <xdr:col>20</xdr:col>
      <xdr:colOff>202267</xdr:colOff>
      <xdr:row>27</xdr:row>
      <xdr:rowOff>17929</xdr:rowOff>
    </xdr:to>
    <xdr:graphicFrame macro="">
      <xdr:nvGraphicFramePr>
        <xdr:cNvPr id="12" name="Chart 1">
          <a:extLst>
            <a:ext uri="{FF2B5EF4-FFF2-40B4-BE49-F238E27FC236}">
              <a16:creationId xmlns:a16="http://schemas.microsoft.com/office/drawing/2014/main" id="{E64613E9-35AF-45DC-A1F0-8BD7CA2FF7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2.2\Documents%20and%20Settings\pcentofanti\My%20Documents\PROJECTS\EQT\112101_0004%20GHG%20Support%20Subpart%20W\20110622_DRAFT_EQT%20Corporate%20Wide%20GHG%20Calcs%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kepania/Desktop/GHG%20-%20Istanbul%20Turk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NUCOR2/Shared%20Documents/General/General%20-%20DCA/212101.0044%20Nucor%20GHG%20Emissions%20Verification/06%20Working/GHG%20Emissions%20from%20minor%20sources/Nucor%20Nebraska%20Minor%20Source%20emissions%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Org/Avery%20Dennison/05-1101-8004%20%20Avery%20Dennison/Calculations/Stationary%20Combustion%20Emissions%20%202007-0419%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Gorman/Documents/Projects/SJG/SJG%20RY2018%20Subpart%20W%20Calculations%202019-0401%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ites/SouthJerseyIndustries/Shared%20Documents/NJ/04%20Projects/203902.0039%20SJI%20Subpart%20W%20and%20NN%202019%20Assistance/03%20Working/2021%2002%2015%20RFI/SJI%20GHG%20Corporate%20Inventory%20RFI%2020210215%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Factors"/>
      <sheetName val="GWP"/>
      <sheetName val="Total Summary"/>
      <sheetName val="Emission Summary-Process"/>
      <sheetName val="Emission Summary-T&amp;S"/>
      <sheetName val="Emission Summary-Prod."/>
      <sheetName val="Emission Summary-Dist."/>
      <sheetName val="Emission Summary-Admin"/>
      <sheetName val="General Information"/>
      <sheetName val="Distribution Fugitives"/>
      <sheetName val="Admin&amp;Main Facilities"/>
      <sheetName val="Gas Analyses Data"/>
      <sheetName val="Combustion EFs - EPA"/>
      <sheetName val="Stationary Combustion"/>
      <sheetName val="T&amp;S and Process EFs - INGAA"/>
      <sheetName val="T&amp;S Compressor Blowdown"/>
      <sheetName val="T&amp;S Storage Blowdown"/>
      <sheetName val="T&amp;S M&amp;R Blowdown"/>
      <sheetName val="T&amp;S Pneumatics"/>
      <sheetName val="T&amp;S Compressor &amp; M&amp;R Fugitives"/>
      <sheetName val="T&amp;S Storage Well Fugitives"/>
      <sheetName val="T&amp;S Pipeline"/>
      <sheetName val="Process Blowdown"/>
      <sheetName val="Process Pneumatics"/>
      <sheetName val="Process &amp; T&amp;S Dehy"/>
      <sheetName val="Process &amp; T&amp;S Dehy (Flare)"/>
      <sheetName val="Process &amp; T&amp;S Tanks"/>
      <sheetName val="Process Fugitives"/>
      <sheetName val="NGL Pneumatics and Fugitives"/>
      <sheetName val="Prod EFs - API "/>
      <sheetName val="Production Blowdown"/>
      <sheetName val="Production Pneumatics"/>
      <sheetName val="Production Well Drilling"/>
      <sheetName val="Production Fugitives"/>
      <sheetName val="Production Pipeline"/>
      <sheetName val="Distribution EFs - AGA"/>
      <sheetName val="Distribution Blowdown"/>
      <sheetName val="Distribution Meter Fugitives"/>
      <sheetName val="Distribution Pipeline"/>
      <sheetName val="Subpart NN EFs"/>
      <sheetName val="Subpart NN-NGL Plant Sales"/>
      <sheetName val="Subpart NN-NG to End Users"/>
      <sheetName val="Refrigerant Blends"/>
      <sheetName val="Refrigerant Emissions"/>
      <sheetName val="Mobile Source EFs - TCR"/>
      <sheetName val="Mobile Source Emissions"/>
      <sheetName val="eGRID Electricity Factors"/>
      <sheetName val="Electricity Emis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 val="CEIS Database"/>
      <sheetName val="chemical data"/>
      <sheetName val="Newproduction"/>
      <sheetName val="tank data"/>
      <sheetName val="List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Info and Electricity"/>
      <sheetName val="Combustion Sources"/>
      <sheetName val="Distribution --&gt;"/>
      <sheetName val="Pipeline Fugitives - Mains"/>
      <sheetName val="Pipeline Fugitives - Services"/>
      <sheetName val="Pipelines - Venting"/>
      <sheetName val="Non-Pipeline Venting"/>
      <sheetName val="M&amp;R Station - Leak Testing"/>
      <sheetName val="M&amp;R Stations"/>
      <sheetName val="Downstream &amp; Customer Meters"/>
      <sheetName val="CNG Fueling Stations --&gt;"/>
      <sheetName val="CNG Fueling Stations"/>
      <sheetName val="LNG Facilities --&gt;"/>
      <sheetName val="LNG Compressors"/>
      <sheetName val="LNG Controllers"/>
      <sheetName val="Building Refrigerants"/>
      <sheetName val="Fire Suppression"/>
      <sheetName val="Calculations --&gt;"/>
      <sheetName val="Mains Fugitives"/>
      <sheetName val="Services Fugitives"/>
      <sheetName val="Electricity"/>
      <sheetName val="Above Grade T-D Station Leaks"/>
      <sheetName val="Above Grade M&amp;R Station Leaks"/>
      <sheetName val="Below Grade M&amp;R Station Leaks"/>
      <sheetName val="Pipelines Venting"/>
      <sheetName val="M&amp;R Station Venting"/>
      <sheetName val="Gas Operated Actuators &amp; Cont."/>
      <sheetName val="Customer Meters Leaks"/>
      <sheetName val="LNG Compressor Leaks"/>
      <sheetName val="Stationary Combustion"/>
      <sheetName val="Mobile Sources Combustion"/>
      <sheetName val="Refrigerant Usage"/>
      <sheetName val="Fire Suppression Calcs"/>
      <sheetName val="EFs --&gt;"/>
      <sheetName val="Subpart W EFs"/>
      <sheetName val="Gas-Driven CI Pumps EFs"/>
      <sheetName val="Electricity EFs"/>
      <sheetName val="Meter EFs"/>
      <sheetName val="Mobile Source EFs - TCR"/>
      <sheetName val="Refrigerant EFs - TCR"/>
      <sheetName val="Fire Sup GWP"/>
      <sheetName val="M&amp;R - Leak Testing (Averages)"/>
      <sheetName val="AboveGrade T-D Leaks (Average)"/>
      <sheetName val="Misc --&gt;"/>
      <sheetName val="GW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Misc"/>
      <sheetName val="INPUT - Station Inventory"/>
      <sheetName val="INPUT - Leak Testing"/>
      <sheetName val="INPUT - Pipeline Blowdowns"/>
      <sheetName val="SUMMARY"/>
      <sheetName val="EMISSION FACTORS"/>
      <sheetName val="Calculations &gt;&gt;&gt;&gt;"/>
      <sheetName val="1. Above Grade Transfer Station"/>
      <sheetName val="2. Above Grade M&amp;R Station"/>
      <sheetName val="3. Below Grade M&amp;R Station"/>
      <sheetName val="4. LDC Pipeline"/>
      <sheetName val="5. LDC Service Line"/>
      <sheetName val="6. Stationary Combustion"/>
      <sheetName val="7. Blowdown 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302020 RFI=&gt;"/>
      <sheetName val="General Information RFI"/>
      <sheetName val="General Information RFI_X"/>
      <sheetName val="Mobile Source RFI"/>
      <sheetName val="Mobile Source RFI_X"/>
      <sheetName val="Other Sources RFI"/>
      <sheetName val="Other Sources RFI_X"/>
      <sheetName val="Summary"/>
      <sheetName val="Summary - 2008"/>
      <sheetName val="Calcs --&gt;"/>
      <sheetName val="General Information"/>
      <sheetName val="Combustion Sources"/>
      <sheetName val="CNG Fueling Stations"/>
      <sheetName val="LNG Plant Process Emissions"/>
      <sheetName val="Pipelines - Venting"/>
      <sheetName val="MR Station Venting - Blowdowns"/>
      <sheetName val="MR Station Venting - Others"/>
      <sheetName val="Below Grade M&amp;R Station Leaks"/>
      <sheetName val="Above Grade Stations Leaks"/>
      <sheetName val="General Information_X"/>
      <sheetName val="Customer Meters"/>
      <sheetName val="Refrigerant Emissions"/>
      <sheetName val="Refrigerant Emissions_X"/>
      <sheetName val="Mobile Source Emissions"/>
      <sheetName val="Landfill Gas Emissions"/>
      <sheetName val="Landfill Gas Flares"/>
      <sheetName val="Electricity Emissions"/>
      <sheetName val="Subpart W"/>
      <sheetName val="Emission Factors --&gt;"/>
      <sheetName val="Meter EFs"/>
      <sheetName val="Distribution EFs - AGA"/>
      <sheetName val="Subpart W EFs"/>
      <sheetName val="Landfill Gas Analyses"/>
      <sheetName val="Combustion EFs - EPA"/>
      <sheetName val="Production EFs - API"/>
      <sheetName val="Refrigerant EFs - TCR"/>
      <sheetName val="Sheet1"/>
      <sheetName val="Mobile Type Key"/>
      <sheetName val="Mobile Source EFs - TCR"/>
      <sheetName val="Location Based Electricity EFs"/>
      <sheetName val="Market Based Electricity EFs"/>
      <sheetName val="GWP"/>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sheetData sheetId="32"/>
      <sheetData sheetId="33"/>
      <sheetData sheetId="34" refreshError="1"/>
      <sheetData sheetId="35"/>
      <sheetData sheetId="36" refreshError="1"/>
      <sheetData sheetId="37" refreshError="1"/>
      <sheetData sheetId="38" refreshError="1"/>
      <sheetData sheetId="39" refreshError="1"/>
      <sheetData sheetId="40" refreshError="1"/>
      <sheetData sheetId="41"/>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722D2-B23C-48E4-9166-9A9CA8B343FE}">
  <sheetPr>
    <pageSetUpPr fitToPage="1"/>
  </sheetPr>
  <dimension ref="A1:H40"/>
  <sheetViews>
    <sheetView tabSelected="1" zoomScale="90" zoomScaleNormal="90" workbookViewId="0">
      <selection activeCell="B16" sqref="B16"/>
    </sheetView>
  </sheetViews>
  <sheetFormatPr defaultRowHeight="14.45"/>
  <cols>
    <col min="1" max="1" width="4.42578125" customWidth="1"/>
    <col min="2" max="2" width="94.28515625" customWidth="1"/>
    <col min="3" max="3" width="21.7109375" style="12" customWidth="1"/>
    <col min="4" max="4" width="52.28515625" style="5" customWidth="1"/>
    <col min="5" max="5" width="11.7109375" style="5" customWidth="1"/>
    <col min="6" max="6" width="52.28515625" style="5" customWidth="1"/>
    <col min="7" max="7" width="60.7109375" style="4" customWidth="1"/>
  </cols>
  <sheetData>
    <row r="1" spans="1:8">
      <c r="A1">
        <v>1</v>
      </c>
      <c r="B1" s="1" t="s">
        <v>0</v>
      </c>
      <c r="D1" s="5" t="s">
        <v>1</v>
      </c>
    </row>
    <row r="2" spans="1:8">
      <c r="A2">
        <v>2</v>
      </c>
      <c r="B2" s="1" t="s">
        <v>2</v>
      </c>
    </row>
    <row r="3" spans="1:8">
      <c r="A3">
        <v>3</v>
      </c>
      <c r="C3" s="11"/>
      <c r="D3"/>
      <c r="E3" s="33"/>
      <c r="F3"/>
      <c r="G3"/>
    </row>
    <row r="4" spans="1:8" ht="51" customHeight="1">
      <c r="A4">
        <v>4</v>
      </c>
      <c r="B4" s="117" t="s">
        <v>3</v>
      </c>
      <c r="C4" s="117"/>
      <c r="D4" s="117"/>
      <c r="E4" s="117"/>
      <c r="F4"/>
      <c r="G4"/>
    </row>
    <row r="5" spans="1:8" ht="21" customHeight="1">
      <c r="A5">
        <v>5</v>
      </c>
      <c r="B5" s="128" t="s">
        <v>4</v>
      </c>
      <c r="C5" s="116"/>
      <c r="D5" s="116"/>
      <c r="E5" s="116"/>
      <c r="F5"/>
      <c r="G5"/>
    </row>
    <row r="6" spans="1:8">
      <c r="A6">
        <v>6</v>
      </c>
      <c r="C6" s="11"/>
      <c r="D6"/>
      <c r="E6" s="33"/>
      <c r="F6"/>
      <c r="G6"/>
    </row>
    <row r="7" spans="1:8">
      <c r="A7">
        <v>7</v>
      </c>
      <c r="B7" s="111" t="s">
        <v>5</v>
      </c>
      <c r="C7" s="111"/>
      <c r="D7" s="13" t="s">
        <v>6</v>
      </c>
      <c r="E7" s="13"/>
      <c r="F7" s="13"/>
      <c r="G7" s="6" t="s">
        <v>7</v>
      </c>
    </row>
    <row r="8" spans="1:8">
      <c r="A8">
        <v>8</v>
      </c>
      <c r="B8" s="3" t="s">
        <v>8</v>
      </c>
      <c r="C8" s="14"/>
      <c r="D8" s="15"/>
      <c r="E8" s="15"/>
      <c r="F8" s="15"/>
      <c r="G8" s="7"/>
    </row>
    <row r="9" spans="1:8">
      <c r="A9">
        <v>9</v>
      </c>
      <c r="B9" s="43" t="s">
        <v>9</v>
      </c>
      <c r="C9" s="12" t="s">
        <v>10</v>
      </c>
      <c r="D9" s="10"/>
    </row>
    <row r="10" spans="1:8">
      <c r="A10">
        <v>10</v>
      </c>
      <c r="B10" s="57" t="s">
        <v>11</v>
      </c>
      <c r="C10" s="12" t="s">
        <v>10</v>
      </c>
      <c r="D10" s="10"/>
      <c r="E10" s="58" t="s">
        <v>12</v>
      </c>
      <c r="F10" s="47"/>
      <c r="G10" s="5"/>
      <c r="H10" s="4"/>
    </row>
    <row r="11" spans="1:8">
      <c r="A11">
        <v>11</v>
      </c>
      <c r="B11" s="57" t="s">
        <v>13</v>
      </c>
      <c r="C11" s="12" t="s">
        <v>10</v>
      </c>
      <c r="D11" s="10"/>
      <c r="G11" s="5"/>
      <c r="H11" s="4"/>
    </row>
    <row r="12" spans="1:8">
      <c r="A12">
        <v>12</v>
      </c>
      <c r="B12" s="17" t="s">
        <v>1</v>
      </c>
    </row>
    <row r="13" spans="1:8">
      <c r="A13">
        <v>13</v>
      </c>
      <c r="B13" s="3" t="s">
        <v>14</v>
      </c>
      <c r="C13" s="14"/>
      <c r="D13" s="16"/>
      <c r="E13" s="16"/>
      <c r="F13" s="16"/>
      <c r="G13" s="8"/>
    </row>
    <row r="14" spans="1:8">
      <c r="A14">
        <v>14</v>
      </c>
      <c r="B14" s="8" t="s">
        <v>15</v>
      </c>
      <c r="C14" s="14"/>
      <c r="D14" s="16"/>
      <c r="E14" s="16"/>
      <c r="F14" s="21" t="s">
        <v>16</v>
      </c>
      <c r="G14" s="8"/>
    </row>
    <row r="15" spans="1:8" ht="60">
      <c r="A15">
        <v>15</v>
      </c>
      <c r="B15" s="45" t="s">
        <v>17</v>
      </c>
      <c r="C15" s="12" t="s">
        <v>18</v>
      </c>
      <c r="D15" s="18"/>
      <c r="E15" s="12" t="s">
        <v>10</v>
      </c>
      <c r="F15" s="18"/>
      <c r="G15" s="118" t="s">
        <v>19</v>
      </c>
    </row>
    <row r="16" spans="1:8" ht="29.1">
      <c r="A16">
        <v>16</v>
      </c>
      <c r="B16" s="48" t="s">
        <v>20</v>
      </c>
      <c r="C16" s="49" t="s">
        <v>10</v>
      </c>
      <c r="D16" s="50"/>
      <c r="E16" s="51" t="s">
        <v>10</v>
      </c>
      <c r="F16" s="18"/>
      <c r="G16" s="118"/>
    </row>
    <row r="17" spans="1:7" ht="43.5">
      <c r="A17">
        <v>17</v>
      </c>
      <c r="B17" s="48" t="s">
        <v>21</v>
      </c>
      <c r="C17" s="51" t="s">
        <v>18</v>
      </c>
      <c r="D17" s="18"/>
      <c r="E17" s="51" t="s">
        <v>10</v>
      </c>
      <c r="F17" s="18"/>
      <c r="G17" s="118"/>
    </row>
    <row r="18" spans="1:7" ht="15" customHeight="1">
      <c r="A18">
        <v>18</v>
      </c>
      <c r="B18" s="44" t="s">
        <v>22</v>
      </c>
      <c r="C18" s="11" t="s">
        <v>10</v>
      </c>
      <c r="D18" s="18"/>
      <c r="E18" s="12"/>
      <c r="F18" s="18"/>
      <c r="G18" s="118"/>
    </row>
    <row r="19" spans="1:7" ht="33" customHeight="1">
      <c r="A19">
        <v>19</v>
      </c>
      <c r="B19" s="44" t="s">
        <v>23</v>
      </c>
      <c r="C19" s="11" t="s">
        <v>10</v>
      </c>
      <c r="D19" s="18"/>
      <c r="E19" s="12"/>
      <c r="F19" s="18"/>
      <c r="G19" s="118"/>
    </row>
    <row r="20" spans="1:7" ht="29.1">
      <c r="A20">
        <v>20</v>
      </c>
      <c r="B20" s="44" t="s">
        <v>24</v>
      </c>
      <c r="C20" s="12" t="s">
        <v>18</v>
      </c>
      <c r="D20" s="18"/>
      <c r="E20" s="12" t="s">
        <v>10</v>
      </c>
      <c r="F20" s="18"/>
      <c r="G20" s="118"/>
    </row>
    <row r="21" spans="1:7" ht="29.1">
      <c r="A21">
        <v>21</v>
      </c>
      <c r="B21" s="44" t="s">
        <v>25</v>
      </c>
      <c r="C21" s="12" t="s">
        <v>10</v>
      </c>
      <c r="D21" s="18"/>
      <c r="E21" s="12"/>
      <c r="F21" s="20"/>
      <c r="G21" s="19"/>
    </row>
    <row r="22" spans="1:7" ht="15" customHeight="1">
      <c r="A22">
        <v>22</v>
      </c>
      <c r="B22" s="44" t="s">
        <v>26</v>
      </c>
      <c r="C22" s="11" t="s">
        <v>10</v>
      </c>
      <c r="D22" s="18"/>
      <c r="E22" s="12"/>
      <c r="F22" s="18"/>
      <c r="G22" s="19"/>
    </row>
    <row r="23" spans="1:7" ht="33" customHeight="1">
      <c r="A23">
        <v>23</v>
      </c>
      <c r="B23" s="48" t="s">
        <v>27</v>
      </c>
      <c r="C23" s="11" t="s">
        <v>10</v>
      </c>
      <c r="D23" s="18"/>
      <c r="E23" s="12"/>
      <c r="F23" s="18"/>
      <c r="G23" s="19"/>
    </row>
    <row r="24" spans="1:7">
      <c r="A24">
        <v>24</v>
      </c>
      <c r="B24" s="48" t="s">
        <v>28</v>
      </c>
      <c r="C24" s="12" t="s">
        <v>29</v>
      </c>
      <c r="D24" s="18"/>
      <c r="E24" s="12" t="s">
        <v>10</v>
      </c>
      <c r="F24" s="113"/>
      <c r="G24" s="19"/>
    </row>
    <row r="25" spans="1:7">
      <c r="A25">
        <v>25</v>
      </c>
      <c r="B25" s="43" t="s">
        <v>30</v>
      </c>
      <c r="C25" s="12" t="s">
        <v>29</v>
      </c>
      <c r="D25" s="18"/>
      <c r="E25" s="12"/>
      <c r="F25" s="115"/>
      <c r="G25" s="19"/>
    </row>
    <row r="26" spans="1:7" ht="29.1">
      <c r="A26">
        <v>26</v>
      </c>
      <c r="B26" s="48" t="s">
        <v>31</v>
      </c>
      <c r="C26" s="51" t="s">
        <v>32</v>
      </c>
      <c r="D26" s="50"/>
      <c r="E26" s="51" t="s">
        <v>10</v>
      </c>
      <c r="F26" s="114"/>
      <c r="G26" s="19"/>
    </row>
    <row r="27" spans="1:7" ht="29.1">
      <c r="A27">
        <v>27</v>
      </c>
      <c r="B27" s="64" t="s">
        <v>33</v>
      </c>
      <c r="C27" s="51" t="s">
        <v>32</v>
      </c>
      <c r="D27" s="50"/>
      <c r="E27" s="51" t="s">
        <v>10</v>
      </c>
      <c r="F27" s="50"/>
      <c r="G27" s="19"/>
    </row>
    <row r="28" spans="1:7">
      <c r="A28">
        <v>28</v>
      </c>
      <c r="B28" s="48" t="s">
        <v>34</v>
      </c>
      <c r="C28" s="51" t="s">
        <v>29</v>
      </c>
      <c r="D28" s="50"/>
      <c r="E28" s="51" t="s">
        <v>10</v>
      </c>
      <c r="F28" s="50"/>
      <c r="G28" s="19"/>
    </row>
    <row r="29" spans="1:7">
      <c r="A29">
        <v>29</v>
      </c>
      <c r="B29" s="64" t="s">
        <v>35</v>
      </c>
      <c r="C29" s="51" t="s">
        <v>32</v>
      </c>
      <c r="D29" s="50"/>
      <c r="E29" s="51" t="s">
        <v>10</v>
      </c>
      <c r="F29" s="50"/>
      <c r="G29" s="19"/>
    </row>
    <row r="30" spans="1:7" ht="43.5">
      <c r="A30">
        <v>30</v>
      </c>
      <c r="B30" s="48" t="s">
        <v>36</v>
      </c>
      <c r="C30" s="51" t="s">
        <v>29</v>
      </c>
      <c r="D30" s="50"/>
      <c r="E30" s="51" t="s">
        <v>10</v>
      </c>
      <c r="F30" s="50"/>
      <c r="G30" s="19"/>
    </row>
    <row r="31" spans="1:7" ht="29.1">
      <c r="A31">
        <v>31</v>
      </c>
      <c r="B31" s="48" t="s">
        <v>37</v>
      </c>
      <c r="C31" s="51" t="s">
        <v>29</v>
      </c>
      <c r="D31" s="50"/>
      <c r="E31" s="51" t="s">
        <v>10</v>
      </c>
      <c r="F31" s="50"/>
      <c r="G31" s="19"/>
    </row>
    <row r="32" spans="1:7" ht="29.1">
      <c r="A32">
        <v>32</v>
      </c>
      <c r="B32" s="64" t="s">
        <v>38</v>
      </c>
      <c r="C32" s="51" t="s">
        <v>32</v>
      </c>
      <c r="D32" s="50"/>
      <c r="E32" s="51" t="s">
        <v>10</v>
      </c>
      <c r="F32" s="50"/>
      <c r="G32" s="19"/>
    </row>
    <row r="33" spans="1:7" ht="87">
      <c r="A33">
        <v>33</v>
      </c>
      <c r="B33" s="48" t="s">
        <v>39</v>
      </c>
      <c r="C33" s="51" t="s">
        <v>10</v>
      </c>
      <c r="D33" s="50"/>
      <c r="E33" s="51"/>
      <c r="F33" s="62"/>
      <c r="G33" s="112" t="s">
        <v>40</v>
      </c>
    </row>
    <row r="34" spans="1:7" s="11" customFormat="1">
      <c r="A34">
        <v>34</v>
      </c>
      <c r="B34" s="44" t="s">
        <v>41</v>
      </c>
      <c r="C34" s="12" t="s">
        <v>18</v>
      </c>
      <c r="D34" s="18"/>
      <c r="E34" s="12"/>
      <c r="F34" s="20"/>
      <c r="G34" s="4"/>
    </row>
    <row r="35" spans="1:7" s="63" customFormat="1">
      <c r="A35">
        <v>35</v>
      </c>
      <c r="B35" s="59" t="s">
        <v>42</v>
      </c>
      <c r="C35" s="51"/>
      <c r="D35" s="60"/>
      <c r="E35" s="61"/>
      <c r="F35" s="62"/>
      <c r="G35" s="61"/>
    </row>
    <row r="36" spans="1:7" ht="34.5" customHeight="1">
      <c r="A36">
        <v>36</v>
      </c>
      <c r="B36" s="119" t="s">
        <v>43</v>
      </c>
      <c r="C36" s="119"/>
      <c r="D36" s="119"/>
      <c r="E36" s="4"/>
    </row>
    <row r="37" spans="1:7">
      <c r="A37">
        <v>37</v>
      </c>
      <c r="B37" s="2" t="s">
        <v>44</v>
      </c>
      <c r="C37" s="12" t="s">
        <v>10</v>
      </c>
      <c r="D37" s="10"/>
    </row>
    <row r="38" spans="1:7">
      <c r="A38">
        <v>38</v>
      </c>
      <c r="B38" s="2" t="s">
        <v>45</v>
      </c>
      <c r="C38" s="12" t="s">
        <v>10</v>
      </c>
      <c r="D38" s="10"/>
      <c r="E38" s="9" t="s">
        <v>46</v>
      </c>
      <c r="F38" s="20"/>
    </row>
    <row r="39" spans="1:7">
      <c r="A39">
        <v>39</v>
      </c>
      <c r="B39" s="52" t="s">
        <v>47</v>
      </c>
      <c r="C39" s="12" t="s">
        <v>10</v>
      </c>
      <c r="D39" s="10"/>
      <c r="E39" s="9"/>
      <c r="F39" s="20"/>
      <c r="G39" s="19"/>
    </row>
    <row r="40" spans="1:7">
      <c r="A40">
        <v>40</v>
      </c>
      <c r="B40" s="22" t="s">
        <v>48</v>
      </c>
      <c r="C40" s="12" t="s">
        <v>10</v>
      </c>
      <c r="D40" s="10"/>
    </row>
  </sheetData>
  <mergeCells count="3">
    <mergeCell ref="B4:E4"/>
    <mergeCell ref="G15:G20"/>
    <mergeCell ref="B36:D36"/>
  </mergeCells>
  <dataValidations count="4">
    <dataValidation type="list" allowBlank="1" showInputMessage="1" showErrorMessage="1" sqref="D15 D17 D20" xr:uid="{32F37B69-9BDC-4861-8A6A-38CC9BBFCB11}">
      <formula1>"Full Conformance, Non-conformance"</formula1>
    </dataValidation>
    <dataValidation type="list" allowBlank="1" showInputMessage="1" showErrorMessage="1" sqref="D34" xr:uid="{FFC2B56D-E844-4E61-A49F-43825787E4A4}">
      <formula1>"Limited, Reasonable"</formula1>
    </dataValidation>
    <dataValidation type="list" allowBlank="1" showInputMessage="1" showErrorMessage="1" sqref="D30:D31 D28 D24:D25" xr:uid="{A3F4995C-95D5-46CA-9DA4-BA1FFE0A5D63}">
      <formula1>"Yes, No"</formula1>
    </dataValidation>
    <dataValidation type="list" allowBlank="1" showInputMessage="1" showErrorMessage="1" sqref="D29 D32 D26:D27" xr:uid="{4676167B-E518-48D1-B200-9F2BD1FAAC1C}">
      <formula1>"Yes, No, N/A"</formula1>
    </dataValidation>
  </dataValidations>
  <pageMargins left="0.7" right="0.7" top="0.75" bottom="0.75" header="0.3" footer="0.3"/>
  <pageSetup scale="41"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AB8C-4481-44B4-A6FD-033CED5C2AD1}">
  <sheetPr>
    <pageSetUpPr fitToPage="1"/>
  </sheetPr>
  <dimension ref="A1:J42"/>
  <sheetViews>
    <sheetView topLeftCell="C1" zoomScale="90" zoomScaleNormal="90" workbookViewId="0">
      <selection activeCell="I38" sqref="I38"/>
    </sheetView>
  </sheetViews>
  <sheetFormatPr defaultColWidth="9.140625" defaultRowHeight="15"/>
  <cols>
    <col min="1" max="1" width="5.7109375" style="26" customWidth="1"/>
    <col min="2" max="2" width="42.42578125" style="26" customWidth="1"/>
    <col min="3" max="3" width="60.7109375" style="31" customWidth="1"/>
    <col min="4" max="4" width="21.85546875" style="32" customWidth="1"/>
    <col min="5" max="5" width="23.140625" style="32" customWidth="1"/>
    <col min="6" max="6" width="30.140625" style="32" customWidth="1"/>
    <col min="7" max="8" width="35.42578125" style="32" customWidth="1"/>
    <col min="9" max="9" width="60.7109375" style="26" customWidth="1"/>
    <col min="10" max="10" width="39.140625" style="26" customWidth="1"/>
    <col min="11" max="16384" width="9.140625" style="26"/>
  </cols>
  <sheetData>
    <row r="1" spans="1:10" ht="15.6" thickBot="1">
      <c r="A1" s="23"/>
      <c r="B1" s="23"/>
      <c r="C1" s="24"/>
      <c r="D1" s="25"/>
      <c r="E1" s="25"/>
      <c r="F1" s="25"/>
      <c r="G1" s="25"/>
      <c r="H1" s="25"/>
      <c r="I1" s="23"/>
      <c r="J1" s="23"/>
    </row>
    <row r="2" spans="1:10" s="27" customFormat="1" ht="144" customHeight="1" thickBot="1">
      <c r="A2" s="110">
        <v>1</v>
      </c>
      <c r="B2" s="41" t="s">
        <v>49</v>
      </c>
      <c r="C2" s="42" t="s">
        <v>50</v>
      </c>
      <c r="D2" s="42" t="s">
        <v>51</v>
      </c>
      <c r="E2" s="108" t="s">
        <v>52</v>
      </c>
      <c r="F2" s="108" t="s">
        <v>53</v>
      </c>
      <c r="G2" s="108" t="s">
        <v>54</v>
      </c>
      <c r="H2" s="108" t="s">
        <v>55</v>
      </c>
      <c r="I2" s="108" t="s">
        <v>56</v>
      </c>
      <c r="J2" s="109" t="s">
        <v>57</v>
      </c>
    </row>
    <row r="3" spans="1:10" s="27" customFormat="1" ht="30" customHeight="1">
      <c r="A3" s="110">
        <v>2</v>
      </c>
      <c r="B3" s="120" t="s">
        <v>58</v>
      </c>
      <c r="C3" s="121"/>
      <c r="D3" s="121"/>
      <c r="E3" s="121"/>
      <c r="F3" s="121"/>
      <c r="G3" s="121"/>
      <c r="H3" s="121"/>
      <c r="I3" s="121"/>
      <c r="J3" s="121"/>
    </row>
    <row r="4" spans="1:10" ht="30" customHeight="1">
      <c r="A4" s="110">
        <v>3</v>
      </c>
      <c r="B4" s="34" t="s">
        <v>59</v>
      </c>
      <c r="C4" s="35" t="s">
        <v>60</v>
      </c>
      <c r="D4" s="35"/>
      <c r="E4" s="46"/>
      <c r="F4" s="46"/>
      <c r="G4" s="36"/>
      <c r="H4" s="46"/>
      <c r="I4" s="46"/>
      <c r="J4" s="105"/>
    </row>
    <row r="5" spans="1:10" ht="30" customHeight="1">
      <c r="A5" s="110">
        <v>4</v>
      </c>
      <c r="B5" s="37" t="s">
        <v>61</v>
      </c>
      <c r="C5" s="38" t="s">
        <v>62</v>
      </c>
      <c r="D5" s="35"/>
      <c r="E5" s="46"/>
      <c r="F5" s="46"/>
      <c r="G5" s="36"/>
      <c r="H5" s="46"/>
      <c r="I5" s="106"/>
      <c r="J5" s="105"/>
    </row>
    <row r="6" spans="1:10" ht="30" customHeight="1">
      <c r="A6" s="110">
        <v>5</v>
      </c>
      <c r="B6" s="37" t="s">
        <v>63</v>
      </c>
      <c r="C6" s="38" t="s">
        <v>64</v>
      </c>
      <c r="D6" s="35"/>
      <c r="E6" s="46"/>
      <c r="F6" s="46"/>
      <c r="G6" s="36"/>
      <c r="H6" s="46"/>
      <c r="I6" s="106"/>
      <c r="J6" s="105"/>
    </row>
    <row r="7" spans="1:10" ht="30" customHeight="1">
      <c r="A7" s="110">
        <v>6</v>
      </c>
      <c r="B7" s="37" t="s">
        <v>65</v>
      </c>
      <c r="C7" s="38" t="s">
        <v>66</v>
      </c>
      <c r="D7" s="35"/>
      <c r="E7" s="46"/>
      <c r="F7" s="46"/>
      <c r="G7" s="36"/>
      <c r="H7" s="46"/>
      <c r="I7" s="106"/>
      <c r="J7" s="105"/>
    </row>
    <row r="8" spans="1:10" ht="30" customHeight="1">
      <c r="A8" s="110">
        <v>7</v>
      </c>
      <c r="B8" s="37" t="s">
        <v>67</v>
      </c>
      <c r="C8" s="38" t="s">
        <v>68</v>
      </c>
      <c r="D8" s="35"/>
      <c r="E8" s="46"/>
      <c r="F8" s="46"/>
      <c r="G8" s="36"/>
      <c r="H8" s="46"/>
      <c r="I8" s="106"/>
      <c r="J8" s="105"/>
    </row>
    <row r="9" spans="1:10" ht="30" customHeight="1">
      <c r="A9" s="110">
        <v>8</v>
      </c>
      <c r="B9" s="55" t="s">
        <v>69</v>
      </c>
      <c r="C9" s="56" t="s">
        <v>70</v>
      </c>
      <c r="D9" s="35"/>
      <c r="E9" s="46"/>
      <c r="F9" s="46"/>
      <c r="G9" s="36"/>
      <c r="H9" s="46"/>
      <c r="I9" s="106"/>
      <c r="J9" s="105"/>
    </row>
    <row r="10" spans="1:10" ht="30" customHeight="1">
      <c r="A10" s="110">
        <v>9</v>
      </c>
      <c r="B10" s="37" t="s">
        <v>71</v>
      </c>
      <c r="C10" s="38" t="s">
        <v>72</v>
      </c>
      <c r="D10" s="35"/>
      <c r="E10" s="46"/>
      <c r="F10" s="46"/>
      <c r="G10" s="36"/>
      <c r="H10" s="46"/>
      <c r="I10" s="106"/>
      <c r="J10" s="105"/>
    </row>
    <row r="11" spans="1:10" ht="30" customHeight="1">
      <c r="A11" s="110">
        <v>10</v>
      </c>
      <c r="B11" s="122" t="s">
        <v>73</v>
      </c>
      <c r="C11" s="123"/>
      <c r="D11" s="123"/>
      <c r="E11" s="123"/>
      <c r="F11" s="123"/>
      <c r="G11" s="123"/>
      <c r="H11" s="123"/>
      <c r="I11" s="123"/>
      <c r="J11" s="123"/>
    </row>
    <row r="12" spans="1:10" ht="30" customHeight="1">
      <c r="A12" s="110">
        <v>11</v>
      </c>
      <c r="B12" s="34" t="s">
        <v>74</v>
      </c>
      <c r="C12" s="35" t="s">
        <v>75</v>
      </c>
      <c r="D12" s="35"/>
      <c r="E12" s="46"/>
      <c r="F12" s="46"/>
      <c r="G12" s="36"/>
      <c r="H12" s="46"/>
      <c r="I12" s="103"/>
      <c r="J12" s="105"/>
    </row>
    <row r="13" spans="1:10" ht="30" customHeight="1">
      <c r="A13" s="110">
        <v>12</v>
      </c>
      <c r="B13" s="37" t="s">
        <v>76</v>
      </c>
      <c r="C13" s="38" t="s">
        <v>77</v>
      </c>
      <c r="D13" s="35"/>
      <c r="E13" s="46"/>
      <c r="F13" s="46"/>
      <c r="G13" s="36"/>
      <c r="H13" s="46"/>
      <c r="I13" s="103"/>
      <c r="J13" s="105"/>
    </row>
    <row r="14" spans="1:10" ht="30" customHeight="1">
      <c r="A14" s="110">
        <v>13</v>
      </c>
      <c r="B14" s="37" t="s">
        <v>78</v>
      </c>
      <c r="C14" s="38" t="s">
        <v>79</v>
      </c>
      <c r="D14" s="35"/>
      <c r="E14" s="46"/>
      <c r="F14" s="46"/>
      <c r="G14" s="36"/>
      <c r="H14" s="46"/>
      <c r="I14" s="103"/>
      <c r="J14" s="105"/>
    </row>
    <row r="15" spans="1:10" ht="30" customHeight="1">
      <c r="A15" s="110">
        <v>14</v>
      </c>
      <c r="B15" s="37" t="s">
        <v>80</v>
      </c>
      <c r="C15" s="38" t="s">
        <v>81</v>
      </c>
      <c r="D15" s="35"/>
      <c r="E15" s="46"/>
      <c r="F15" s="46"/>
      <c r="G15" s="36"/>
      <c r="H15" s="46"/>
      <c r="I15" s="103"/>
      <c r="J15" s="105"/>
    </row>
    <row r="16" spans="1:10" ht="30" customHeight="1">
      <c r="A16" s="110">
        <v>15</v>
      </c>
      <c r="B16" s="37" t="s">
        <v>82</v>
      </c>
      <c r="C16" s="38" t="s">
        <v>83</v>
      </c>
      <c r="D16" s="35"/>
      <c r="E16" s="46"/>
      <c r="F16" s="46"/>
      <c r="G16" s="36"/>
      <c r="H16" s="46"/>
      <c r="I16" s="103"/>
      <c r="J16" s="105"/>
    </row>
    <row r="17" spans="1:10" ht="30" customHeight="1">
      <c r="A17" s="110">
        <v>16</v>
      </c>
      <c r="B17" s="122" t="s">
        <v>84</v>
      </c>
      <c r="C17" s="123"/>
      <c r="D17" s="123"/>
      <c r="E17" s="123"/>
      <c r="F17" s="123"/>
      <c r="G17" s="123"/>
      <c r="H17" s="123"/>
      <c r="I17" s="123"/>
      <c r="J17" s="123"/>
    </row>
    <row r="18" spans="1:10" ht="30" customHeight="1">
      <c r="A18" s="110">
        <v>17</v>
      </c>
      <c r="B18" s="34" t="s">
        <v>85</v>
      </c>
      <c r="C18" s="35" t="s">
        <v>86</v>
      </c>
      <c r="D18" s="35"/>
      <c r="E18" s="46"/>
      <c r="F18" s="46"/>
      <c r="G18" s="36"/>
      <c r="H18" s="46"/>
      <c r="I18" s="103"/>
      <c r="J18" s="105"/>
    </row>
    <row r="19" spans="1:10" ht="30" customHeight="1">
      <c r="A19" s="110">
        <v>18</v>
      </c>
      <c r="B19" s="37" t="s">
        <v>87</v>
      </c>
      <c r="C19" s="38" t="s">
        <v>88</v>
      </c>
      <c r="D19" s="35"/>
      <c r="E19" s="46"/>
      <c r="F19" s="46"/>
      <c r="G19" s="36"/>
      <c r="H19" s="46"/>
      <c r="I19" s="103"/>
      <c r="J19" s="105"/>
    </row>
    <row r="20" spans="1:10" ht="30" customHeight="1">
      <c r="A20" s="110">
        <v>19</v>
      </c>
      <c r="B20" s="37" t="s">
        <v>89</v>
      </c>
      <c r="C20" s="38" t="s">
        <v>90</v>
      </c>
      <c r="D20" s="35"/>
      <c r="E20" s="46"/>
      <c r="F20" s="46"/>
      <c r="G20" s="36"/>
      <c r="H20" s="46"/>
      <c r="I20" s="103"/>
      <c r="J20" s="105"/>
    </row>
    <row r="21" spans="1:10" ht="30" customHeight="1">
      <c r="A21" s="110">
        <v>20</v>
      </c>
      <c r="B21" s="37" t="s">
        <v>91</v>
      </c>
      <c r="C21" s="38" t="s">
        <v>92</v>
      </c>
      <c r="D21" s="35"/>
      <c r="E21" s="46"/>
      <c r="F21" s="46"/>
      <c r="G21" s="36"/>
      <c r="H21" s="46"/>
      <c r="I21" s="103"/>
      <c r="J21" s="105"/>
    </row>
    <row r="22" spans="1:10" ht="30" customHeight="1">
      <c r="A22" s="110">
        <v>21</v>
      </c>
      <c r="B22" s="37" t="s">
        <v>93</v>
      </c>
      <c r="C22" s="38" t="s">
        <v>94</v>
      </c>
      <c r="D22" s="35"/>
      <c r="E22" s="46"/>
      <c r="F22" s="46"/>
      <c r="G22" s="36"/>
      <c r="H22" s="46"/>
      <c r="I22" s="103"/>
      <c r="J22" s="105"/>
    </row>
    <row r="23" spans="1:10" ht="30" customHeight="1">
      <c r="A23" s="110">
        <v>22</v>
      </c>
      <c r="B23" s="34" t="s">
        <v>95</v>
      </c>
      <c r="C23" s="35" t="s">
        <v>96</v>
      </c>
      <c r="D23" s="35"/>
      <c r="E23" s="46"/>
      <c r="F23" s="46"/>
      <c r="G23" s="36"/>
      <c r="H23" s="46"/>
      <c r="I23" s="103"/>
      <c r="J23" s="105"/>
    </row>
    <row r="24" spans="1:10" ht="30" customHeight="1">
      <c r="A24" s="110">
        <v>23</v>
      </c>
      <c r="B24" s="37" t="s">
        <v>97</v>
      </c>
      <c r="C24" s="38" t="s">
        <v>98</v>
      </c>
      <c r="D24" s="35"/>
      <c r="E24" s="46"/>
      <c r="F24" s="46"/>
      <c r="G24" s="36"/>
      <c r="H24" s="46"/>
      <c r="I24" s="103"/>
      <c r="J24" s="105"/>
    </row>
    <row r="25" spans="1:10" ht="30" customHeight="1">
      <c r="A25" s="110">
        <v>24</v>
      </c>
      <c r="B25" s="37" t="s">
        <v>99</v>
      </c>
      <c r="C25" s="38" t="s">
        <v>100</v>
      </c>
      <c r="D25" s="35"/>
      <c r="E25" s="46"/>
      <c r="F25" s="46"/>
      <c r="G25" s="36"/>
      <c r="H25" s="46"/>
      <c r="I25" s="103"/>
      <c r="J25" s="105"/>
    </row>
    <row r="26" spans="1:10" ht="30" customHeight="1">
      <c r="A26" s="110">
        <v>25</v>
      </c>
      <c r="B26" s="37" t="s">
        <v>101</v>
      </c>
      <c r="C26" s="38" t="s">
        <v>102</v>
      </c>
      <c r="D26" s="35"/>
      <c r="E26" s="46"/>
      <c r="F26" s="46"/>
      <c r="G26" s="36"/>
      <c r="H26" s="46"/>
      <c r="I26" s="103"/>
      <c r="J26" s="105"/>
    </row>
    <row r="27" spans="1:10" ht="30" customHeight="1">
      <c r="A27" s="110">
        <v>26</v>
      </c>
      <c r="B27" s="34" t="s">
        <v>103</v>
      </c>
      <c r="C27" s="35" t="s">
        <v>104</v>
      </c>
      <c r="D27" s="35"/>
      <c r="E27" s="46"/>
      <c r="F27" s="46"/>
      <c r="G27" s="36"/>
      <c r="H27" s="46"/>
      <c r="I27" s="103"/>
      <c r="J27" s="105"/>
    </row>
    <row r="28" spans="1:10" ht="30" customHeight="1">
      <c r="A28" s="110">
        <v>27</v>
      </c>
      <c r="B28" s="122" t="s">
        <v>105</v>
      </c>
      <c r="C28" s="123"/>
      <c r="D28" s="123"/>
      <c r="E28" s="123"/>
      <c r="F28" s="123"/>
      <c r="G28" s="123"/>
      <c r="H28" s="123"/>
      <c r="I28" s="123"/>
      <c r="J28" s="123"/>
    </row>
    <row r="29" spans="1:10" ht="51.75" customHeight="1">
      <c r="A29" s="110">
        <v>28</v>
      </c>
      <c r="B29" s="34" t="s">
        <v>106</v>
      </c>
      <c r="C29" s="38" t="s">
        <v>107</v>
      </c>
      <c r="D29" s="35"/>
      <c r="E29" s="46"/>
      <c r="F29" s="46"/>
      <c r="G29" s="36"/>
      <c r="H29" s="46"/>
      <c r="I29" s="103"/>
      <c r="J29" s="105"/>
    </row>
    <row r="30" spans="1:10" ht="30" customHeight="1">
      <c r="A30" s="110">
        <v>29</v>
      </c>
      <c r="B30" s="37" t="s">
        <v>108</v>
      </c>
      <c r="C30" s="38" t="s">
        <v>109</v>
      </c>
      <c r="D30" s="35"/>
      <c r="E30" s="46"/>
      <c r="F30" s="46"/>
      <c r="G30" s="36"/>
      <c r="H30" s="46"/>
      <c r="I30" s="103"/>
      <c r="J30" s="105"/>
    </row>
    <row r="31" spans="1:10" ht="30" customHeight="1">
      <c r="A31" s="110">
        <v>30</v>
      </c>
      <c r="B31" s="37" t="s">
        <v>110</v>
      </c>
      <c r="C31" s="38" t="s">
        <v>111</v>
      </c>
      <c r="D31" s="35"/>
      <c r="E31" s="46"/>
      <c r="F31" s="46"/>
      <c r="G31" s="36"/>
      <c r="H31" s="46"/>
      <c r="I31" s="103"/>
      <c r="J31" s="105"/>
    </row>
    <row r="32" spans="1:10" ht="30" customHeight="1">
      <c r="A32" s="110">
        <v>31</v>
      </c>
      <c r="B32" s="37" t="s">
        <v>112</v>
      </c>
      <c r="C32" s="38" t="s">
        <v>113</v>
      </c>
      <c r="D32" s="35"/>
      <c r="E32" s="46"/>
      <c r="F32" s="46"/>
      <c r="G32" s="36"/>
      <c r="H32" s="46"/>
      <c r="I32" s="103"/>
      <c r="J32" s="105"/>
    </row>
    <row r="33" spans="1:10" ht="30" customHeight="1">
      <c r="A33" s="110">
        <v>32</v>
      </c>
      <c r="B33" s="122" t="s">
        <v>114</v>
      </c>
      <c r="C33" s="123"/>
      <c r="D33" s="123"/>
      <c r="E33" s="123"/>
      <c r="F33" s="123"/>
      <c r="G33" s="123"/>
      <c r="H33" s="123"/>
      <c r="I33" s="123"/>
      <c r="J33" s="123"/>
    </row>
    <row r="34" spans="1:10" ht="30" customHeight="1">
      <c r="A34" s="110">
        <v>33</v>
      </c>
      <c r="B34" s="34" t="s">
        <v>115</v>
      </c>
      <c r="C34" s="35" t="s">
        <v>116</v>
      </c>
      <c r="D34" s="35"/>
      <c r="E34" s="46"/>
      <c r="F34" s="46"/>
      <c r="G34" s="36"/>
      <c r="H34" s="46"/>
      <c r="I34" s="103"/>
      <c r="J34" s="105"/>
    </row>
    <row r="35" spans="1:10" ht="30" customHeight="1">
      <c r="A35" s="110">
        <v>34</v>
      </c>
      <c r="B35" s="37" t="s">
        <v>117</v>
      </c>
      <c r="C35" s="38" t="s">
        <v>118</v>
      </c>
      <c r="D35" s="35"/>
      <c r="E35" s="46"/>
      <c r="F35" s="46"/>
      <c r="G35" s="36"/>
      <c r="H35" s="46"/>
      <c r="I35" s="103"/>
      <c r="J35" s="105"/>
    </row>
    <row r="36" spans="1:10" ht="30" customHeight="1">
      <c r="A36" s="110">
        <v>35</v>
      </c>
      <c r="B36" s="37" t="s">
        <v>119</v>
      </c>
      <c r="C36" s="38" t="s">
        <v>120</v>
      </c>
      <c r="D36" s="35"/>
      <c r="E36" s="46"/>
      <c r="F36" s="46"/>
      <c r="G36" s="36"/>
      <c r="H36" s="46"/>
      <c r="I36" s="103"/>
      <c r="J36" s="105"/>
    </row>
    <row r="37" spans="1:10" ht="30" customHeight="1">
      <c r="A37" s="110">
        <v>36</v>
      </c>
      <c r="B37" s="37" t="s">
        <v>121</v>
      </c>
      <c r="C37" s="38" t="s">
        <v>122</v>
      </c>
      <c r="D37" s="35"/>
      <c r="E37" s="46"/>
      <c r="F37" s="46"/>
      <c r="G37" s="36"/>
      <c r="H37" s="46"/>
      <c r="I37" s="103"/>
      <c r="J37" s="105"/>
    </row>
    <row r="38" spans="1:10" ht="30" customHeight="1">
      <c r="A38" s="110">
        <v>37</v>
      </c>
      <c r="B38" s="34" t="s">
        <v>123</v>
      </c>
      <c r="C38" s="35" t="s">
        <v>124</v>
      </c>
      <c r="D38" s="35"/>
      <c r="E38" s="46"/>
      <c r="F38" s="46"/>
      <c r="G38" s="36"/>
      <c r="H38" s="46"/>
      <c r="I38" s="103"/>
      <c r="J38" s="105"/>
    </row>
    <row r="39" spans="1:10" ht="30" customHeight="1" thickBot="1">
      <c r="A39" s="110">
        <v>38</v>
      </c>
      <c r="B39" s="39" t="s">
        <v>125</v>
      </c>
      <c r="C39" s="40" t="s">
        <v>126</v>
      </c>
      <c r="D39" s="40"/>
      <c r="E39" s="40"/>
      <c r="F39" s="40"/>
      <c r="G39" s="53"/>
      <c r="H39" s="54"/>
      <c r="I39" s="104"/>
      <c r="J39" s="107"/>
    </row>
    <row r="40" spans="1:10" ht="6" customHeight="1">
      <c r="A40" s="23"/>
      <c r="B40" s="28"/>
      <c r="C40" s="29"/>
      <c r="D40" s="30"/>
      <c r="E40" s="30"/>
      <c r="F40" s="30"/>
      <c r="G40" s="30"/>
      <c r="H40" s="30"/>
      <c r="I40" s="23"/>
      <c r="J40" s="23"/>
    </row>
    <row r="41" spans="1:10">
      <c r="A41" s="28"/>
      <c r="B41" s="28"/>
      <c r="C41" s="29"/>
      <c r="D41" s="30"/>
      <c r="E41" s="30"/>
      <c r="F41" s="30"/>
      <c r="G41" s="30"/>
      <c r="H41" s="30"/>
      <c r="I41" s="28"/>
      <c r="J41" s="28"/>
    </row>
    <row r="42" spans="1:10">
      <c r="A42" s="28"/>
      <c r="B42" s="28"/>
      <c r="C42" s="29"/>
      <c r="D42" s="30"/>
      <c r="E42" s="30"/>
      <c r="F42" s="30"/>
      <c r="G42" s="30"/>
      <c r="H42" s="30"/>
      <c r="I42" s="28"/>
      <c r="J42" s="28"/>
    </row>
  </sheetData>
  <mergeCells count="5">
    <mergeCell ref="B3:J3"/>
    <mergeCell ref="B11:J11"/>
    <mergeCell ref="B17:J17"/>
    <mergeCell ref="B28:J28"/>
    <mergeCell ref="B33:J33"/>
  </mergeCells>
  <dataValidations count="2">
    <dataValidation type="list" allowBlank="1" showInputMessage="1" showErrorMessage="1" sqref="F34:F39 D34:D39 D12:D16 D29:D32 D4:D10 D18:D27 F4:F10 F12:F16 F18:F27 F29:F32" xr:uid="{3551EB33-CAC1-4FF4-93A8-170802CE809A}">
      <formula1>"Yes, No, N/A"</formula1>
    </dataValidation>
    <dataValidation type="list" allowBlank="1" showInputMessage="1" showErrorMessage="1" sqref="E4:E10 E12:E16 E18:E27 E29:E32 E34:E39 H12:H16 H5:H10 H4 H18:H27 H29:H32 H34:H39" xr:uid="{525AFBD4-C90A-497F-9867-C3437F20431F}">
      <formula1>"Primary, Secondary, Both, N/A"</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301B5-5E04-4F57-94EE-C881D679F8E3}">
  <dimension ref="A2:AU171"/>
  <sheetViews>
    <sheetView zoomScale="85" zoomScaleNormal="85" workbookViewId="0">
      <selection activeCell="C17" sqref="C17"/>
    </sheetView>
  </sheetViews>
  <sheetFormatPr defaultColWidth="9.140625" defaultRowHeight="12.6"/>
  <cols>
    <col min="1" max="1" width="9.140625" style="67"/>
    <col min="2" max="2" width="17" style="67" customWidth="1"/>
    <col min="3" max="4" width="23.5703125" style="67" customWidth="1"/>
    <col min="5" max="5" width="31.42578125" style="67" customWidth="1"/>
    <col min="6" max="6" width="13.7109375" style="67" customWidth="1"/>
    <col min="7" max="15" width="9.140625" style="67"/>
    <col min="16" max="16" width="20" style="67" customWidth="1"/>
    <col min="17" max="26" width="9.140625" style="67"/>
    <col min="27" max="27" width="0" style="67" hidden="1" customWidth="1"/>
    <col min="28" max="16384" width="9.140625" style="67"/>
  </cols>
  <sheetData>
    <row r="2" spans="1:47" ht="20.100000000000001">
      <c r="A2" s="65"/>
      <c r="B2" s="66" t="s">
        <v>127</v>
      </c>
      <c r="C2" s="65"/>
      <c r="D2" s="65"/>
      <c r="E2" s="65"/>
      <c r="F2" s="65"/>
      <c r="G2" s="65"/>
      <c r="H2" s="65"/>
      <c r="I2" s="65"/>
      <c r="J2" s="65"/>
      <c r="K2" s="65"/>
      <c r="L2" s="65"/>
      <c r="M2" s="65"/>
      <c r="N2" s="65"/>
      <c r="O2" s="65"/>
      <c r="P2" s="65"/>
      <c r="Q2" s="65"/>
      <c r="R2" s="65"/>
      <c r="S2" s="65"/>
      <c r="T2" s="65"/>
      <c r="U2" s="65"/>
      <c r="V2" s="65"/>
      <c r="W2" s="65"/>
      <c r="X2" s="65"/>
      <c r="Y2" s="65"/>
      <c r="Z2" s="65"/>
      <c r="AA2" s="65" t="s">
        <v>128</v>
      </c>
      <c r="AB2" s="65"/>
      <c r="AC2" s="65"/>
      <c r="AD2" s="65"/>
      <c r="AE2" s="65"/>
      <c r="AF2" s="65"/>
      <c r="AG2" s="65"/>
      <c r="AH2" s="65"/>
      <c r="AI2" s="65"/>
      <c r="AJ2" s="65"/>
      <c r="AK2" s="65"/>
      <c r="AL2" s="65"/>
      <c r="AM2" s="65"/>
      <c r="AN2" s="65"/>
      <c r="AO2" s="65"/>
      <c r="AP2" s="65"/>
      <c r="AQ2" s="65"/>
      <c r="AR2" s="65"/>
      <c r="AS2" s="65"/>
      <c r="AT2" s="65"/>
      <c r="AU2" s="65"/>
    </row>
    <row r="3" spans="1:47" ht="20.100000000000001">
      <c r="A3" s="65"/>
      <c r="B3" s="66" t="s">
        <v>129</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row>
    <row r="4" spans="1:47">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row>
    <row r="5" spans="1:47" ht="15.95" thickBot="1">
      <c r="A5" s="65"/>
      <c r="B5" s="68" t="s">
        <v>130</v>
      </c>
      <c r="C5" s="69"/>
      <c r="D5" s="69"/>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row>
    <row r="6" spans="1:47" ht="15.95" thickBot="1">
      <c r="A6" s="65"/>
      <c r="B6" s="70"/>
      <c r="C6" s="71" t="s">
        <v>131</v>
      </c>
      <c r="D6" s="72"/>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row>
    <row r="7" spans="1:47">
      <c r="A7" s="65"/>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row>
    <row r="8" spans="1:47" ht="15">
      <c r="A8" s="65"/>
      <c r="B8" s="65"/>
      <c r="C8" s="73"/>
      <c r="D8" s="73"/>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row>
    <row r="9" spans="1:47" ht="15">
      <c r="A9" s="65"/>
      <c r="B9" s="65"/>
      <c r="C9" s="73" t="s">
        <v>132</v>
      </c>
      <c r="D9" s="73"/>
      <c r="E9" s="65"/>
      <c r="F9" s="74"/>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row>
    <row r="10" spans="1:47" ht="9.75" customHeight="1" thickBot="1">
      <c r="A10" s="65"/>
      <c r="B10" s="65"/>
      <c r="C10" s="65"/>
      <c r="D10" s="65"/>
      <c r="E10" s="65"/>
      <c r="F10" s="75"/>
      <c r="G10" s="65"/>
      <c r="H10" s="65"/>
      <c r="I10" s="65"/>
      <c r="J10" s="65"/>
      <c r="K10" s="76"/>
      <c r="L10" s="76"/>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row>
    <row r="11" spans="1:47" ht="15.95" customHeight="1" thickBot="1">
      <c r="A11" s="65"/>
      <c r="B11" s="65"/>
      <c r="C11" s="77" t="s">
        <v>133</v>
      </c>
      <c r="D11" s="124" t="s">
        <v>134</v>
      </c>
      <c r="E11" s="125"/>
      <c r="F11" s="78"/>
      <c r="G11" s="65"/>
      <c r="H11" s="65"/>
      <c r="I11" s="65"/>
      <c r="J11" s="65"/>
      <c r="K11" s="76"/>
      <c r="L11" s="76"/>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row>
    <row r="12" spans="1:47" ht="15.95" customHeight="1" thickBot="1">
      <c r="A12" s="65"/>
      <c r="B12" s="65"/>
      <c r="C12" s="79">
        <v>2030</v>
      </c>
      <c r="D12" s="126">
        <v>0.8</v>
      </c>
      <c r="E12" s="127"/>
      <c r="F12" s="78"/>
      <c r="G12" s="65"/>
      <c r="H12" s="65"/>
      <c r="I12" s="65"/>
      <c r="J12" s="65"/>
      <c r="K12" s="76"/>
      <c r="L12" s="76"/>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row>
    <row r="13" spans="1:47" ht="15">
      <c r="A13" s="65"/>
      <c r="B13" s="65"/>
      <c r="C13" s="65"/>
      <c r="D13" s="65"/>
      <c r="E13" s="65"/>
      <c r="F13" s="75"/>
      <c r="G13" s="65"/>
      <c r="H13" s="65"/>
      <c r="I13" s="65"/>
      <c r="J13" s="65"/>
      <c r="K13" s="76"/>
      <c r="L13" s="76"/>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row>
    <row r="14" spans="1:47" ht="15">
      <c r="A14" s="65"/>
      <c r="B14" s="65"/>
      <c r="C14" s="73" t="s">
        <v>135</v>
      </c>
      <c r="D14" s="73"/>
      <c r="E14" s="65"/>
      <c r="F14" s="75"/>
      <c r="G14" s="65"/>
      <c r="H14" s="65"/>
      <c r="I14" s="65"/>
      <c r="J14" s="65"/>
      <c r="K14" s="76"/>
      <c r="L14" s="76"/>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row>
    <row r="15" spans="1:47" ht="9.75" customHeight="1" thickBot="1">
      <c r="A15" s="65"/>
      <c r="B15" s="65"/>
      <c r="C15" s="65"/>
      <c r="D15" s="65"/>
      <c r="E15" s="65"/>
      <c r="F15" s="75"/>
      <c r="G15" s="65"/>
      <c r="H15" s="65"/>
      <c r="I15" s="65"/>
      <c r="J15" s="65"/>
      <c r="K15" s="76"/>
      <c r="L15" s="76"/>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row>
    <row r="16" spans="1:47" ht="60.95" customHeight="1" thickBot="1">
      <c r="A16" s="65"/>
      <c r="B16" s="65"/>
      <c r="C16" s="80" t="s">
        <v>136</v>
      </c>
      <c r="D16" s="81" t="s">
        <v>137</v>
      </c>
      <c r="E16" s="82" t="s">
        <v>138</v>
      </c>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row>
    <row r="17" spans="1:47" ht="15.6" thickBot="1">
      <c r="A17" s="65"/>
      <c r="B17" s="65"/>
      <c r="C17" s="83">
        <v>7</v>
      </c>
      <c r="D17" s="84">
        <f>C12+C17</f>
        <v>2037</v>
      </c>
      <c r="E17" s="85">
        <f>INDEX(Calculations!$C$37:$AV$37,1,MATCH($D$17,Calculations!$C$4:$AL$4,0))</f>
        <v>0.70118466315934291</v>
      </c>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row>
    <row r="18" spans="1:47">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row>
    <row r="19" spans="1:47" ht="3.75" customHeight="1">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row>
    <row r="20" spans="1:47" ht="15">
      <c r="A20" s="65"/>
      <c r="B20" s="65"/>
      <c r="C20" s="73" t="s">
        <v>139</v>
      </c>
      <c r="D20" s="73"/>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9.75" customHeight="1" thickBot="1">
      <c r="A21" s="65"/>
      <c r="B21" s="65"/>
      <c r="C21" s="65"/>
      <c r="D21" s="65"/>
      <c r="E21" s="65"/>
      <c r="F21" s="75"/>
      <c r="G21" s="65"/>
      <c r="H21" s="65"/>
      <c r="I21" s="65"/>
      <c r="J21" s="65"/>
      <c r="K21" s="76"/>
      <c r="L21" s="76"/>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row>
    <row r="22" spans="1:47" ht="60.95" customHeight="1" thickBot="1">
      <c r="A22" s="65"/>
      <c r="B22" s="65"/>
      <c r="C22" s="80" t="s">
        <v>140</v>
      </c>
      <c r="D22" s="81" t="s">
        <v>141</v>
      </c>
      <c r="E22" s="82" t="s">
        <v>142</v>
      </c>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row>
    <row r="23" spans="1:47" ht="15.6" thickBot="1">
      <c r="A23" s="65"/>
      <c r="B23" s="65"/>
      <c r="C23" s="86">
        <f>D23-C12</f>
        <v>20</v>
      </c>
      <c r="D23" s="87">
        <v>2050</v>
      </c>
      <c r="E23" s="85">
        <f>INDEX(Calculations!$C$37:$AV$37,1,MATCH($D$23,Calculations!$C$4:$AL$4,0))</f>
        <v>0.11611895660929014</v>
      </c>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row>
    <row r="24" spans="1:47">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row>
    <row r="25" spans="1:47">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row>
    <row r="26" spans="1:47">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row>
    <row r="27" spans="1:47">
      <c r="A27" s="65"/>
      <c r="B27" s="65"/>
      <c r="C27" s="65"/>
      <c r="D27" s="65"/>
      <c r="E27" s="88"/>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row>
    <row r="28" spans="1:47">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row>
    <row r="29" spans="1:47">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row>
    <row r="30" spans="1:47">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row>
    <row r="31" spans="1:47">
      <c r="A31" s="65"/>
      <c r="B31" s="65"/>
      <c r="C31" s="65"/>
      <c r="D31" s="65"/>
      <c r="E31" s="89"/>
      <c r="F31" s="90"/>
      <c r="G31" s="89"/>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row>
    <row r="32" spans="1:47">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row>
    <row r="33" spans="1:47">
      <c r="A33" s="65"/>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65"/>
      <c r="AG33" s="65"/>
      <c r="AH33" s="65"/>
      <c r="AI33" s="65"/>
      <c r="AJ33" s="65"/>
      <c r="AK33" s="65"/>
      <c r="AL33" s="65"/>
      <c r="AM33" s="65"/>
      <c r="AN33" s="65"/>
      <c r="AO33" s="65"/>
      <c r="AP33" s="65"/>
      <c r="AQ33" s="65"/>
      <c r="AR33" s="65"/>
      <c r="AS33" s="65"/>
      <c r="AT33" s="65"/>
      <c r="AU33" s="65"/>
    </row>
    <row r="34" spans="1:47">
      <c r="A34" s="65"/>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65"/>
      <c r="AG34" s="65"/>
      <c r="AH34" s="65"/>
      <c r="AI34" s="65"/>
      <c r="AJ34" s="65"/>
      <c r="AK34" s="65"/>
      <c r="AL34" s="65"/>
      <c r="AM34" s="65"/>
      <c r="AN34" s="65"/>
      <c r="AO34" s="65"/>
      <c r="AP34" s="65"/>
      <c r="AQ34" s="65"/>
      <c r="AR34" s="65"/>
      <c r="AS34" s="65"/>
      <c r="AT34" s="65"/>
      <c r="AU34" s="65"/>
    </row>
    <row r="35" spans="1:47">
      <c r="A35" s="65"/>
      <c r="B35" s="91"/>
      <c r="C35" s="91"/>
      <c r="D35" s="91"/>
      <c r="E35" s="91"/>
      <c r="F35" s="91"/>
      <c r="G35" s="91"/>
      <c r="H35" s="91"/>
      <c r="I35" s="91"/>
      <c r="J35" s="91"/>
      <c r="K35" s="91"/>
      <c r="L35" s="91"/>
      <c r="M35" s="91"/>
      <c r="N35" s="91"/>
      <c r="O35" s="91"/>
      <c r="P35" s="91"/>
      <c r="Q35" s="89"/>
      <c r="R35" s="89"/>
      <c r="S35" s="89"/>
      <c r="T35" s="89"/>
      <c r="U35" s="89"/>
      <c r="V35" s="91"/>
      <c r="W35" s="91"/>
      <c r="X35" s="91"/>
      <c r="Y35" s="91"/>
      <c r="Z35" s="91"/>
      <c r="AA35" s="91"/>
      <c r="AB35" s="91"/>
      <c r="AC35" s="91"/>
      <c r="AD35" s="91"/>
      <c r="AE35" s="91"/>
      <c r="AF35" s="65"/>
      <c r="AG35" s="65"/>
      <c r="AH35" s="65"/>
      <c r="AI35" s="65"/>
      <c r="AJ35" s="65"/>
      <c r="AK35" s="65"/>
      <c r="AL35" s="65"/>
      <c r="AM35" s="65"/>
      <c r="AN35" s="65"/>
      <c r="AO35" s="65"/>
      <c r="AP35" s="65"/>
      <c r="AQ35" s="65"/>
      <c r="AR35" s="65"/>
      <c r="AS35" s="65"/>
      <c r="AT35" s="65"/>
      <c r="AU35" s="65"/>
    </row>
    <row r="36" spans="1:47">
      <c r="A36" s="65"/>
      <c r="B36" s="65"/>
      <c r="C36" s="65"/>
      <c r="D36" s="65"/>
      <c r="E36" s="65"/>
      <c r="F36" s="65"/>
      <c r="G36" s="65"/>
      <c r="H36" s="65"/>
      <c r="I36" s="65"/>
      <c r="J36" s="65"/>
      <c r="K36" s="65"/>
      <c r="L36" s="65"/>
      <c r="M36" s="65"/>
      <c r="N36" s="65"/>
      <c r="O36" s="65"/>
      <c r="P36" s="65"/>
      <c r="Q36" s="65"/>
      <c r="R36" s="89"/>
      <c r="S36" s="65"/>
      <c r="T36" s="89"/>
      <c r="U36" s="89"/>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row>
    <row r="37" spans="1:47">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row>
    <row r="38" spans="1:47">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row>
    <row r="39" spans="1:47" ht="12.95">
      <c r="A39" s="65"/>
      <c r="B39" s="65"/>
      <c r="C39" s="65"/>
      <c r="D39" s="65"/>
      <c r="E39" s="65"/>
      <c r="F39" s="65"/>
      <c r="G39" s="92"/>
      <c r="H39" s="92"/>
      <c r="I39" s="93"/>
      <c r="J39" s="94"/>
      <c r="K39" s="93"/>
      <c r="L39" s="94"/>
      <c r="M39" s="93"/>
      <c r="N39" s="94"/>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row>
    <row r="40" spans="1:47" ht="12.95">
      <c r="A40" s="65"/>
      <c r="B40" s="65"/>
      <c r="C40" s="65"/>
      <c r="D40" s="65"/>
      <c r="E40" s="65"/>
      <c r="F40" s="65"/>
      <c r="G40" s="92"/>
      <c r="H40" s="92"/>
      <c r="I40" s="93"/>
      <c r="J40" s="94"/>
      <c r="K40" s="93"/>
      <c r="L40" s="94"/>
      <c r="M40" s="92"/>
      <c r="N40" s="92"/>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row>
    <row r="41" spans="1:47" ht="12.95">
      <c r="A41" s="65"/>
      <c r="B41" s="65"/>
      <c r="C41" s="65"/>
      <c r="D41" s="65"/>
      <c r="E41" s="65"/>
      <c r="F41" s="65"/>
      <c r="G41" s="93"/>
      <c r="H41" s="94"/>
      <c r="I41" s="93"/>
      <c r="J41" s="94"/>
      <c r="K41" s="93"/>
      <c r="L41" s="94"/>
      <c r="M41" s="92"/>
      <c r="N41" s="92"/>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row>
    <row r="42" spans="1:47" ht="12.95">
      <c r="A42" s="65"/>
      <c r="B42" s="65"/>
      <c r="C42" s="65"/>
      <c r="D42" s="65"/>
      <c r="E42" s="65"/>
      <c r="F42" s="65"/>
      <c r="G42" s="93"/>
      <c r="H42" s="94"/>
      <c r="I42" s="93"/>
      <c r="J42" s="94"/>
      <c r="K42" s="93"/>
      <c r="L42" s="94"/>
      <c r="M42" s="92"/>
      <c r="N42" s="92"/>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row>
    <row r="43" spans="1:47" ht="12.95">
      <c r="A43" s="65"/>
      <c r="B43" s="65"/>
      <c r="C43" s="65"/>
      <c r="D43" s="65"/>
      <c r="E43" s="65"/>
      <c r="F43" s="65"/>
      <c r="G43" s="93"/>
      <c r="H43" s="94"/>
      <c r="I43" s="93"/>
      <c r="J43" s="94"/>
      <c r="K43" s="93"/>
      <c r="L43" s="94"/>
      <c r="M43" s="92"/>
      <c r="N43" s="92"/>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row>
    <row r="44" spans="1:47" ht="12.95">
      <c r="A44" s="65"/>
      <c r="B44" s="65"/>
      <c r="C44" s="65"/>
      <c r="D44" s="65"/>
      <c r="E44" s="65"/>
      <c r="F44" s="65"/>
      <c r="G44" s="93"/>
      <c r="H44" s="94"/>
      <c r="I44" s="93"/>
      <c r="J44" s="94"/>
      <c r="K44" s="93"/>
      <c r="L44" s="94"/>
      <c r="M44" s="92"/>
      <c r="N44" s="92"/>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row>
    <row r="45" spans="1:47" ht="12.95">
      <c r="A45" s="65"/>
      <c r="B45" s="65"/>
      <c r="C45" s="65"/>
      <c r="D45" s="65"/>
      <c r="E45" s="65"/>
      <c r="F45" s="65"/>
      <c r="G45" s="93"/>
      <c r="H45" s="94"/>
      <c r="I45" s="93"/>
      <c r="J45" s="94"/>
      <c r="K45" s="93"/>
      <c r="L45" s="94"/>
      <c r="M45" s="92"/>
      <c r="N45" s="92"/>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row>
    <row r="46" spans="1:47" ht="12.95">
      <c r="A46" s="65"/>
      <c r="B46" s="65"/>
      <c r="C46" s="65"/>
      <c r="D46" s="65"/>
      <c r="E46" s="65"/>
      <c r="F46" s="65"/>
      <c r="G46" s="93"/>
      <c r="H46" s="94"/>
      <c r="I46" s="93"/>
      <c r="J46" s="94"/>
      <c r="K46" s="93"/>
      <c r="L46" s="94"/>
      <c r="M46" s="92"/>
      <c r="N46" s="92"/>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row>
    <row r="47" spans="1:47" ht="12.95">
      <c r="A47" s="65"/>
      <c r="B47" s="65"/>
      <c r="C47" s="65"/>
      <c r="D47" s="65"/>
      <c r="E47" s="65"/>
      <c r="F47" s="65"/>
      <c r="G47" s="93"/>
      <c r="H47" s="94"/>
      <c r="I47" s="93"/>
      <c r="J47" s="94"/>
      <c r="K47" s="93"/>
      <c r="L47" s="94"/>
      <c r="M47" s="92"/>
      <c r="N47" s="92"/>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row>
    <row r="48" spans="1:47" ht="12.95">
      <c r="A48" s="65"/>
      <c r="B48" s="65"/>
      <c r="C48" s="65"/>
      <c r="D48" s="65"/>
      <c r="E48" s="65"/>
      <c r="F48" s="65"/>
      <c r="G48" s="93"/>
      <c r="H48" s="94"/>
      <c r="I48" s="93"/>
      <c r="J48" s="94"/>
      <c r="K48" s="93"/>
      <c r="L48" s="94"/>
      <c r="M48" s="92"/>
      <c r="N48" s="92"/>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row>
    <row r="49" spans="1:47">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row>
    <row r="50" spans="1:47">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row>
    <row r="51" spans="1:47">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row>
    <row r="52" spans="1:47">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row>
    <row r="53" spans="1:47">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row>
    <row r="54" spans="1:47">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row>
    <row r="55" spans="1:47">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row>
    <row r="56" spans="1:47">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row>
    <row r="57" spans="1:47">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row>
    <row r="58" spans="1:47">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row>
    <row r="59" spans="1:47">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row>
    <row r="60" spans="1:47">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row>
    <row r="61" spans="1:47">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row>
    <row r="62" spans="1:47">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row>
    <row r="63" spans="1:47">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row>
    <row r="64" spans="1:47">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row>
    <row r="65" spans="1:47">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row>
    <row r="66" spans="1:47">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row>
    <row r="67" spans="1:47">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row>
    <row r="68" spans="1:47">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row>
    <row r="69" spans="1:47">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row>
    <row r="70" spans="1:47">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row>
    <row r="71" spans="1:47">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row>
    <row r="72" spans="1:47">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row>
    <row r="73" spans="1:47">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row>
    <row r="74" spans="1:47">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row>
    <row r="75" spans="1:47">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row>
    <row r="76" spans="1:47">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row>
    <row r="77" spans="1:47">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row>
    <row r="78" spans="1:47">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row>
    <row r="79" spans="1:47">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row>
    <row r="80" spans="1:47">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row>
    <row r="81" spans="1:47">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row>
    <row r="82" spans="1:47">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row>
    <row r="83" spans="1:47">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row>
    <row r="84" spans="1:47">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row>
    <row r="85" spans="1:47">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row>
    <row r="86" spans="1:47">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row>
    <row r="87" spans="1:47">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row>
    <row r="88" spans="1:47">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row>
    <row r="89" spans="1:47">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row>
    <row r="90" spans="1:47">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row>
    <row r="91" spans="1:47">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row>
    <row r="92" spans="1:47">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row>
    <row r="93" spans="1:47">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row>
    <row r="94" spans="1:47">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row>
    <row r="95" spans="1:47">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row>
    <row r="96" spans="1:47">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row>
    <row r="97" spans="1:47">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row>
    <row r="98" spans="1:47">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row>
    <row r="99" spans="1:47">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row>
    <row r="100" spans="1:47">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row>
    <row r="101" spans="1:47">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row>
    <row r="102" spans="1:47">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row>
    <row r="103" spans="1:47">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row>
    <row r="104" spans="1:47">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row>
    <row r="105" spans="1:47">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row>
    <row r="106" spans="1:47">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c r="AT106" s="65"/>
      <c r="AU106" s="65"/>
    </row>
    <row r="107" spans="1:47">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row>
    <row r="108" spans="1:47">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row>
    <row r="109" spans="1:47">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row>
    <row r="110" spans="1:47">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row>
    <row r="111" spans="1:47">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row>
    <row r="112" spans="1:47">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row>
    <row r="113" spans="1:47">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row>
    <row r="114" spans="1:47">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row>
    <row r="115" spans="1:47">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row>
    <row r="116" spans="1:47">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row>
    <row r="117" spans="1:47">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row>
    <row r="118" spans="1:47">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row>
    <row r="119" spans="1:47">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row>
    <row r="120" spans="1:47">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row>
    <row r="121" spans="1:47">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row>
    <row r="122" spans="1:47">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row>
    <row r="123" spans="1:47">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row>
    <row r="124" spans="1:47">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row>
    <row r="125" spans="1:47">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row>
    <row r="126" spans="1:47">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row>
    <row r="127" spans="1:47">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row>
    <row r="128" spans="1:47">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row>
    <row r="129" spans="1:47">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row>
    <row r="130" spans="1:47">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row>
    <row r="131" spans="1:47">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row>
    <row r="132" spans="1:47">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row>
    <row r="133" spans="1:47">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row>
    <row r="134" spans="1:47">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row>
    <row r="135" spans="1:47">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row>
    <row r="136" spans="1:47">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row>
    <row r="137" spans="1:47">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row>
    <row r="138" spans="1:47">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row>
    <row r="139" spans="1:47">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row>
    <row r="140" spans="1:47">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row>
    <row r="141" spans="1:47">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row>
    <row r="142" spans="1:47">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row>
    <row r="143" spans="1:47">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row>
    <row r="144" spans="1:47">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row>
    <row r="145" spans="1:47">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row>
    <row r="146" spans="1:47">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row>
    <row r="147" spans="1:47">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row>
    <row r="148" spans="1:47">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row>
    <row r="149" spans="1:47">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row>
    <row r="150" spans="1:47">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row>
    <row r="151" spans="1:47">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row>
    <row r="152" spans="1:47">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row>
    <row r="153" spans="1:47">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row>
    <row r="154" spans="1:47">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row>
    <row r="155" spans="1:47">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row>
    <row r="156" spans="1:47">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row>
    <row r="157" spans="1:47">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row>
    <row r="158" spans="1:47">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row>
    <row r="159" spans="1:47">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row>
    <row r="160" spans="1:47">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row>
    <row r="161" spans="1:47">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row>
    <row r="162" spans="1:47">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row>
    <row r="163" spans="1:47">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row>
    <row r="164" spans="1:47">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row>
    <row r="165" spans="1:47">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row>
    <row r="166" spans="1:47">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row>
    <row r="167" spans="1:47">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row>
    <row r="168" spans="1:47">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row>
    <row r="169" spans="1:47">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row>
    <row r="170" spans="1:47">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row>
    <row r="171" spans="1:47">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row>
  </sheetData>
  <sheetProtection algorithmName="SHA-512" hashValue="S1RzBowBE9h8EZZlRUzsigRE29Q1b8CYUgjSbbw9IaojYmwINg5wUNG42lzxh1seIMzwY8M81ZseUwLoK0hRpw==" saltValue="cj30prN+L7FMoQlSf6IAWA==" spinCount="100000" sheet="1" objects="1" scenarios="1" selectLockedCells="1"/>
  <mergeCells count="2">
    <mergeCell ref="D11:E11"/>
    <mergeCell ref="D12:E12"/>
  </mergeCells>
  <dataValidations count="2">
    <dataValidation type="list" allowBlank="1" showInputMessage="1" showErrorMessage="1" sqref="D23" xr:uid="{D750234C-3740-4C62-87B5-C6B281EE4963}">
      <formula1>"2040, 2041, 2042, 2043, 2044, 2045, 2046, 2047, 2048, 2049, 2050"</formula1>
    </dataValidation>
    <dataValidation type="list" allowBlank="1" showInputMessage="1" showErrorMessage="1" sqref="C17" xr:uid="{993540B9-4A5D-413B-A352-080C06CA2788}">
      <formula1>"5,6,7,8,9,10"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233510A-F746-4E5D-BE8B-72A96A0745BE}">
          <x14:formula1>
            <xm:f>Calculations!$H$4:$AL$4</xm:f>
          </x14:formula1>
          <xm:sqref>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E393-383A-4820-952E-4D336118FF17}">
  <dimension ref="B4:AX42"/>
  <sheetViews>
    <sheetView zoomScale="70" zoomScaleNormal="70" workbookViewId="0">
      <selection activeCell="D23" sqref="D23"/>
    </sheetView>
  </sheetViews>
  <sheetFormatPr defaultColWidth="9.140625" defaultRowHeight="12.6"/>
  <cols>
    <col min="1" max="1" width="9.140625" style="65"/>
    <col min="2" max="2" width="30.5703125" style="65" bestFit="1" customWidth="1"/>
    <col min="3" max="3" width="12" style="65" bestFit="1" customWidth="1"/>
    <col min="4" max="7" width="8" style="65" bestFit="1" customWidth="1"/>
    <col min="8" max="8" width="10.5703125" style="65" bestFit="1" customWidth="1"/>
    <col min="9" max="16384" width="9.140625" style="65"/>
  </cols>
  <sheetData>
    <row r="4" spans="2:50">
      <c r="B4" s="95" t="s">
        <v>133</v>
      </c>
      <c r="C4" s="96">
        <v>2015</v>
      </c>
      <c r="D4" s="96">
        <v>2016</v>
      </c>
      <c r="E4" s="96">
        <v>2017</v>
      </c>
      <c r="F4" s="96">
        <v>2018</v>
      </c>
      <c r="G4" s="96">
        <v>2019</v>
      </c>
      <c r="H4" s="96">
        <v>2020</v>
      </c>
      <c r="I4" s="96">
        <v>2021</v>
      </c>
      <c r="J4" s="96">
        <v>2022</v>
      </c>
      <c r="K4" s="96">
        <v>2023</v>
      </c>
      <c r="L4" s="96">
        <v>2024</v>
      </c>
      <c r="M4" s="96">
        <v>2025</v>
      </c>
      <c r="N4" s="96">
        <v>2026</v>
      </c>
      <c r="O4" s="96">
        <v>2027</v>
      </c>
      <c r="P4" s="96">
        <v>2028</v>
      </c>
      <c r="Q4" s="96">
        <v>2029</v>
      </c>
      <c r="R4" s="96">
        <v>2030</v>
      </c>
      <c r="S4" s="96">
        <v>2031</v>
      </c>
      <c r="T4" s="96">
        <v>2032</v>
      </c>
      <c r="U4" s="96">
        <v>2033</v>
      </c>
      <c r="V4" s="96">
        <v>2034</v>
      </c>
      <c r="W4" s="96">
        <v>2035</v>
      </c>
      <c r="X4" s="96">
        <v>2036</v>
      </c>
      <c r="Y4" s="96">
        <v>2037</v>
      </c>
      <c r="Z4" s="96">
        <v>2038</v>
      </c>
      <c r="AA4" s="96">
        <v>2039</v>
      </c>
      <c r="AB4" s="96">
        <v>2040</v>
      </c>
      <c r="AC4" s="96">
        <v>2041</v>
      </c>
      <c r="AD4" s="96">
        <v>2042</v>
      </c>
      <c r="AE4" s="96">
        <v>2043</v>
      </c>
      <c r="AF4" s="96">
        <v>2044</v>
      </c>
      <c r="AG4" s="96">
        <v>2045</v>
      </c>
      <c r="AH4" s="96">
        <v>2046</v>
      </c>
      <c r="AI4" s="96">
        <v>2047</v>
      </c>
      <c r="AJ4" s="96">
        <v>2048</v>
      </c>
      <c r="AK4" s="96">
        <v>2049</v>
      </c>
      <c r="AL4" s="96">
        <v>2050</v>
      </c>
      <c r="AM4" s="65">
        <v>2051</v>
      </c>
      <c r="AN4" s="97">
        <v>2052</v>
      </c>
      <c r="AO4" s="65">
        <v>2053</v>
      </c>
      <c r="AP4" s="97">
        <v>2054</v>
      </c>
      <c r="AQ4" s="65">
        <v>2055</v>
      </c>
      <c r="AR4" s="97">
        <v>2056</v>
      </c>
      <c r="AS4" s="65">
        <v>2057</v>
      </c>
      <c r="AT4" s="97">
        <v>2058</v>
      </c>
      <c r="AU4" s="65">
        <v>2059</v>
      </c>
      <c r="AV4" s="97">
        <v>2060</v>
      </c>
    </row>
    <row r="5" spans="2:50">
      <c r="B5" s="95" t="s">
        <v>143</v>
      </c>
      <c r="C5" s="98">
        <v>2.0156259242734889</v>
      </c>
      <c r="D5" s="98">
        <v>1.9613542966259403</v>
      </c>
      <c r="E5" s="98">
        <v>1.9070826689783917</v>
      </c>
      <c r="F5" s="98">
        <v>1.8528110413308432</v>
      </c>
      <c r="G5" s="98">
        <v>1.7985394136832946</v>
      </c>
      <c r="H5" s="98">
        <v>1.7442677860357461</v>
      </c>
      <c r="I5" s="98">
        <v>1.6899961583881975</v>
      </c>
      <c r="J5" s="98">
        <v>1.6357245307406489</v>
      </c>
      <c r="K5" s="98">
        <v>1.5814529030931004</v>
      </c>
      <c r="L5" s="98">
        <v>1.5271812754455518</v>
      </c>
      <c r="M5" s="98">
        <v>1.4729096477980035</v>
      </c>
      <c r="N5" s="98">
        <v>1.4186380201504549</v>
      </c>
      <c r="O5" s="98">
        <v>1.3643663925029064</v>
      </c>
      <c r="P5" s="98">
        <v>1.3100947648553578</v>
      </c>
      <c r="Q5" s="98">
        <v>1.2558231372078092</v>
      </c>
      <c r="R5" s="98">
        <v>1.2015515095602609</v>
      </c>
      <c r="S5" s="98">
        <v>1.1472798819127124</v>
      </c>
      <c r="T5" s="98">
        <v>1.0930082542651638</v>
      </c>
      <c r="U5" s="98">
        <v>1.0387366266176152</v>
      </c>
      <c r="V5" s="98">
        <v>0.98446499897006667</v>
      </c>
      <c r="W5" s="98">
        <v>0.93019337132251823</v>
      </c>
      <c r="X5" s="98">
        <v>0.87592174367496956</v>
      </c>
      <c r="Y5" s="98">
        <v>0.821650116027421</v>
      </c>
      <c r="Z5" s="98">
        <v>0.76737848837987255</v>
      </c>
      <c r="AA5" s="98">
        <v>0.7131068607323241</v>
      </c>
      <c r="AB5" s="98">
        <v>0.65883523308477554</v>
      </c>
      <c r="AC5" s="98">
        <v>0.60456360543722698</v>
      </c>
      <c r="AD5" s="98">
        <v>0.55029197778967842</v>
      </c>
      <c r="AE5" s="98">
        <v>0.49602035014212986</v>
      </c>
      <c r="AF5" s="98">
        <v>0.4417487224945813</v>
      </c>
      <c r="AG5" s="98">
        <v>0.38747709484703274</v>
      </c>
      <c r="AH5" s="98">
        <v>0.33320546719948418</v>
      </c>
      <c r="AI5" s="98">
        <v>0.27893383955193585</v>
      </c>
      <c r="AJ5" s="98">
        <v>0.22466221190438729</v>
      </c>
      <c r="AK5" s="98">
        <v>0.17039058425683873</v>
      </c>
      <c r="AL5" s="99">
        <v>0.11611895660929014</v>
      </c>
      <c r="AM5" s="65">
        <v>7.9133551556497081E-2</v>
      </c>
      <c r="AN5" s="65">
        <v>5.3928481316062551E-2</v>
      </c>
      <c r="AO5" s="65">
        <v>3.6751555311915353E-2</v>
      </c>
      <c r="AP5" s="65">
        <v>2.5045704697834233E-2</v>
      </c>
      <c r="AQ5" s="65">
        <v>1.7068320469358224E-2</v>
      </c>
      <c r="AR5" s="65">
        <v>1.1631837361314287E-2</v>
      </c>
      <c r="AS5" s="65">
        <v>7.926945163876117E-3</v>
      </c>
      <c r="AT5" s="65">
        <v>5.4021095446264936E-3</v>
      </c>
      <c r="AU5" s="65">
        <v>3.6814670631422487E-3</v>
      </c>
      <c r="AV5" s="65">
        <v>2.5088716963325287E-3</v>
      </c>
      <c r="AW5" s="65">
        <v>1.7097632766231944E-3</v>
      </c>
      <c r="AX5" s="65">
        <v>1.1651813308598247E-3</v>
      </c>
    </row>
    <row r="6" spans="2:50">
      <c r="B6" s="92"/>
      <c r="C6" s="92"/>
      <c r="D6" s="92"/>
      <c r="E6" s="92"/>
      <c r="F6" s="92"/>
      <c r="G6" s="92"/>
    </row>
    <row r="7" spans="2:50">
      <c r="B7" s="92"/>
      <c r="C7" s="92"/>
      <c r="D7" s="92"/>
      <c r="E7" s="92"/>
      <c r="F7" s="92"/>
      <c r="G7" s="92"/>
    </row>
    <row r="8" spans="2:50">
      <c r="B8" s="95" t="s">
        <v>144</v>
      </c>
      <c r="C8" s="100">
        <f>'Company Glidepath Tool'!C12</f>
        <v>2030</v>
      </c>
    </row>
    <row r="9" spans="2:50">
      <c r="B9" s="95" t="s">
        <v>145</v>
      </c>
      <c r="C9" s="100">
        <f>SUMIFS(C5:AL5,C4:AL4,C8)</f>
        <v>1.2015515095602609</v>
      </c>
    </row>
    <row r="10" spans="2:50">
      <c r="B10" s="92"/>
      <c r="C10" s="92"/>
      <c r="D10" s="92"/>
      <c r="E10" s="92"/>
      <c r="F10" s="92"/>
      <c r="G10" s="92"/>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row>
    <row r="11" spans="2:50">
      <c r="B11" s="100" t="s">
        <v>146</v>
      </c>
      <c r="C11" s="98">
        <f>'Company Glidepath Tool'!D12</f>
        <v>0.8</v>
      </c>
    </row>
    <row r="13" spans="2:50">
      <c r="B13" s="95" t="s">
        <v>147</v>
      </c>
      <c r="C13" s="101" t="str">
        <f>IF(C11&lt;=C9,"Below","Above")</f>
        <v>Below</v>
      </c>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row>
    <row r="16" spans="2:50">
      <c r="B16" s="100" t="s">
        <v>148</v>
      </c>
    </row>
    <row r="17" spans="2:48">
      <c r="B17" s="100"/>
      <c r="H17" s="65" t="str">
        <f>IF(H4&lt;$C$8,"",($C$11-H5)/H5)</f>
        <v/>
      </c>
      <c r="I17" s="65" t="str">
        <f>IF(I4&lt;$C$8,"",($C$11-I5)/I5)</f>
        <v/>
      </c>
      <c r="K17" s="89"/>
      <c r="L17" s="89"/>
      <c r="M17" s="89"/>
      <c r="N17" s="89"/>
      <c r="O17" s="89"/>
      <c r="P17" s="89"/>
      <c r="Q17" s="89"/>
      <c r="R17" s="89"/>
      <c r="S17" s="89"/>
      <c r="T17" s="89"/>
      <c r="U17" s="89"/>
      <c r="V17" s="89"/>
      <c r="W17" s="89"/>
      <c r="X17" s="89"/>
      <c r="Y17" s="89"/>
      <c r="Z17" s="89"/>
      <c r="AA17" s="89"/>
      <c r="AB17" s="65" t="str">
        <f t="shared" ref="AB17" si="0">IF(AB4&lt;$C$8,"",IF(AB4=Z8,($C$11-AB5)/AB5,""))</f>
        <v/>
      </c>
    </row>
    <row r="18" spans="2:48">
      <c r="B18" s="100"/>
    </row>
    <row r="19" spans="2:48">
      <c r="B19" s="100" t="s">
        <v>149</v>
      </c>
      <c r="C19" s="98">
        <f>IF($C$8&gt;=C4,$C$11,$C$11+(C4-$C$8)*($AB$19-$C$11)/($AB$4-$C$8))</f>
        <v>0.8</v>
      </c>
      <c r="D19" s="98">
        <f t="shared" ref="D19:F19" si="1">IF($C$8&gt;=D4,$C$11,$C$11+(D4-$C$8)*($AB$19-$C$11)/($AB$4-$C$8))</f>
        <v>0.8</v>
      </c>
      <c r="E19" s="98">
        <f t="shared" si="1"/>
        <v>0.8</v>
      </c>
      <c r="F19" s="98">
        <f t="shared" si="1"/>
        <v>0.8</v>
      </c>
      <c r="G19" s="98">
        <f>IF($C$8&gt;=G4,$C$11,$C$11+(G4-$C$8)*($AB$19-$C$11)/($AB$4-$C$8))</f>
        <v>0.8</v>
      </c>
      <c r="H19" s="98">
        <f t="shared" ref="H19:AA19" si="2">IF($C$8&gt;=H4,$C$11,$C$11+(H4-$C$8)*($AB$19-$C$11)/($AB$4-$C$8))</f>
        <v>0.8</v>
      </c>
      <c r="I19" s="98">
        <f t="shared" si="2"/>
        <v>0.8</v>
      </c>
      <c r="J19" s="98">
        <f t="shared" si="2"/>
        <v>0.8</v>
      </c>
      <c r="K19" s="98">
        <f t="shared" si="2"/>
        <v>0.8</v>
      </c>
      <c r="L19" s="98">
        <f t="shared" si="2"/>
        <v>0.8</v>
      </c>
      <c r="M19" s="98">
        <f t="shared" si="2"/>
        <v>0.8</v>
      </c>
      <c r="N19" s="98">
        <f t="shared" si="2"/>
        <v>0.8</v>
      </c>
      <c r="O19" s="98">
        <f t="shared" si="2"/>
        <v>0.8</v>
      </c>
      <c r="P19" s="98">
        <f t="shared" si="2"/>
        <v>0.8</v>
      </c>
      <c r="Q19" s="98">
        <f t="shared" si="2"/>
        <v>0.8</v>
      </c>
      <c r="R19" s="98">
        <f t="shared" si="2"/>
        <v>0.8</v>
      </c>
      <c r="S19" s="98">
        <f t="shared" si="2"/>
        <v>0.78588352330847755</v>
      </c>
      <c r="T19" s="98">
        <f t="shared" si="2"/>
        <v>0.77176704661695517</v>
      </c>
      <c r="U19" s="98">
        <f t="shared" si="2"/>
        <v>0.75765056992543267</v>
      </c>
      <c r="V19" s="98">
        <f t="shared" si="2"/>
        <v>0.74353409323391029</v>
      </c>
      <c r="W19" s="98">
        <f t="shared" si="2"/>
        <v>0.72941761654238779</v>
      </c>
      <c r="X19" s="98">
        <f t="shared" si="2"/>
        <v>0.7153011398508653</v>
      </c>
      <c r="Y19" s="98">
        <f t="shared" si="2"/>
        <v>0.70118466315934291</v>
      </c>
      <c r="Z19" s="98">
        <f t="shared" si="2"/>
        <v>0.68706818646782042</v>
      </c>
      <c r="AA19" s="98">
        <f t="shared" si="2"/>
        <v>0.67295170977629803</v>
      </c>
      <c r="AB19" s="98">
        <f t="shared" ref="AB19:AV19" si="3">AB5</f>
        <v>0.65883523308477554</v>
      </c>
      <c r="AC19" s="98">
        <f t="shared" si="3"/>
        <v>0.60456360543722698</v>
      </c>
      <c r="AD19" s="98">
        <f t="shared" si="3"/>
        <v>0.55029197778967842</v>
      </c>
      <c r="AE19" s="98">
        <f t="shared" si="3"/>
        <v>0.49602035014212986</v>
      </c>
      <c r="AF19" s="98">
        <f t="shared" si="3"/>
        <v>0.4417487224945813</v>
      </c>
      <c r="AG19" s="98">
        <f t="shared" si="3"/>
        <v>0.38747709484703274</v>
      </c>
      <c r="AH19" s="98">
        <f t="shared" si="3"/>
        <v>0.33320546719948418</v>
      </c>
      <c r="AI19" s="98">
        <f t="shared" si="3"/>
        <v>0.27893383955193585</v>
      </c>
      <c r="AJ19" s="98">
        <f t="shared" si="3"/>
        <v>0.22466221190438729</v>
      </c>
      <c r="AK19" s="98">
        <f t="shared" si="3"/>
        <v>0.17039058425683873</v>
      </c>
      <c r="AL19" s="98">
        <f t="shared" si="3"/>
        <v>0.11611895660929014</v>
      </c>
      <c r="AM19" s="98">
        <f t="shared" si="3"/>
        <v>7.9133551556497081E-2</v>
      </c>
      <c r="AN19" s="98">
        <f t="shared" si="3"/>
        <v>5.3928481316062551E-2</v>
      </c>
      <c r="AO19" s="98">
        <f t="shared" si="3"/>
        <v>3.6751555311915353E-2</v>
      </c>
      <c r="AP19" s="98">
        <f t="shared" si="3"/>
        <v>2.5045704697834233E-2</v>
      </c>
      <c r="AQ19" s="98">
        <f t="shared" si="3"/>
        <v>1.7068320469358224E-2</v>
      </c>
      <c r="AR19" s="98">
        <f t="shared" si="3"/>
        <v>1.1631837361314287E-2</v>
      </c>
      <c r="AS19" s="98">
        <f t="shared" si="3"/>
        <v>7.926945163876117E-3</v>
      </c>
      <c r="AT19" s="98">
        <f t="shared" si="3"/>
        <v>5.4021095446264936E-3</v>
      </c>
      <c r="AU19" s="98">
        <f t="shared" si="3"/>
        <v>3.6814670631422487E-3</v>
      </c>
      <c r="AV19" s="98">
        <f t="shared" si="3"/>
        <v>2.5088716963325287E-3</v>
      </c>
    </row>
    <row r="22" spans="2:48">
      <c r="B22" s="102" t="s">
        <v>150</v>
      </c>
    </row>
    <row r="23" spans="2:48">
      <c r="B23" s="100" t="s">
        <v>151</v>
      </c>
      <c r="C23" s="98">
        <f t="shared" ref="C23:AV23" si="4">($C$11-C5)</f>
        <v>-1.2156259242734888</v>
      </c>
      <c r="D23" s="98">
        <f t="shared" si="4"/>
        <v>-1.1613542966259403</v>
      </c>
      <c r="E23" s="98">
        <f t="shared" si="4"/>
        <v>-1.1070826689783917</v>
      </c>
      <c r="F23" s="98">
        <f t="shared" si="4"/>
        <v>-1.0528110413308431</v>
      </c>
      <c r="G23" s="98">
        <f t="shared" si="4"/>
        <v>-0.99853941368329457</v>
      </c>
      <c r="H23" s="98">
        <f t="shared" si="4"/>
        <v>-0.94426778603574602</v>
      </c>
      <c r="I23" s="98">
        <f t="shared" si="4"/>
        <v>-0.88999615838819746</v>
      </c>
      <c r="J23" s="98">
        <f t="shared" si="4"/>
        <v>-0.8357245307406489</v>
      </c>
      <c r="K23" s="98">
        <f t="shared" si="4"/>
        <v>-0.78145290309310034</v>
      </c>
      <c r="L23" s="98">
        <f t="shared" si="4"/>
        <v>-0.72718127544555178</v>
      </c>
      <c r="M23" s="98">
        <f t="shared" si="4"/>
        <v>-0.67290964779800344</v>
      </c>
      <c r="N23" s="98">
        <f t="shared" si="4"/>
        <v>-0.61863802015045488</v>
      </c>
      <c r="O23" s="98">
        <f t="shared" si="4"/>
        <v>-0.56436639250290632</v>
      </c>
      <c r="P23" s="98">
        <f t="shared" si="4"/>
        <v>-0.51009476485535776</v>
      </c>
      <c r="Q23" s="98">
        <f t="shared" si="4"/>
        <v>-0.4558231372078092</v>
      </c>
      <c r="R23" s="98">
        <f t="shared" si="4"/>
        <v>-0.40155150956026087</v>
      </c>
      <c r="S23" s="98">
        <f t="shared" si="4"/>
        <v>-0.34727988191271231</v>
      </c>
      <c r="T23" s="98">
        <f t="shared" si="4"/>
        <v>-0.29300825426516375</v>
      </c>
      <c r="U23" s="98">
        <f t="shared" si="4"/>
        <v>-0.23873662661761519</v>
      </c>
      <c r="V23" s="98">
        <f t="shared" si="4"/>
        <v>-0.18446499897006663</v>
      </c>
      <c r="W23" s="98">
        <f t="shared" si="4"/>
        <v>-0.13019337132251818</v>
      </c>
      <c r="X23" s="98">
        <f t="shared" si="4"/>
        <v>-7.5921743674969511E-2</v>
      </c>
      <c r="Y23" s="98">
        <f t="shared" si="4"/>
        <v>-2.1650116027420951E-2</v>
      </c>
      <c r="Z23" s="98">
        <f t="shared" si="4"/>
        <v>3.2621511620127497E-2</v>
      </c>
      <c r="AA23" s="98">
        <f t="shared" si="4"/>
        <v>8.6893139267675945E-2</v>
      </c>
      <c r="AB23" s="98">
        <f t="shared" si="4"/>
        <v>0.1411647669152245</v>
      </c>
      <c r="AC23" s="98">
        <f t="shared" si="4"/>
        <v>0.19543639456277306</v>
      </c>
      <c r="AD23" s="98">
        <f t="shared" si="4"/>
        <v>0.24970802221032162</v>
      </c>
      <c r="AE23" s="98">
        <f t="shared" si="4"/>
        <v>0.30397964985787018</v>
      </c>
      <c r="AF23" s="98">
        <f t="shared" si="4"/>
        <v>0.35825127750541874</v>
      </c>
      <c r="AG23" s="98">
        <f t="shared" si="4"/>
        <v>0.4125229051529673</v>
      </c>
      <c r="AH23" s="98">
        <f t="shared" si="4"/>
        <v>0.46679453280051586</v>
      </c>
      <c r="AI23" s="98">
        <f t="shared" si="4"/>
        <v>0.5210661604480642</v>
      </c>
      <c r="AJ23" s="98">
        <f t="shared" si="4"/>
        <v>0.57533778809561276</v>
      </c>
      <c r="AK23" s="98">
        <f t="shared" si="4"/>
        <v>0.62960941574316132</v>
      </c>
      <c r="AL23" s="98">
        <f t="shared" si="4"/>
        <v>0.68388104339070988</v>
      </c>
      <c r="AM23" s="98">
        <f t="shared" si="4"/>
        <v>0.72086644844350301</v>
      </c>
      <c r="AN23" s="98">
        <f t="shared" si="4"/>
        <v>0.74607151868393751</v>
      </c>
      <c r="AO23" s="98">
        <f t="shared" si="4"/>
        <v>0.76324844468808473</v>
      </c>
      <c r="AP23" s="98">
        <f t="shared" si="4"/>
        <v>0.77495429530216586</v>
      </c>
      <c r="AQ23" s="98">
        <f t="shared" si="4"/>
        <v>0.7829316795306418</v>
      </c>
      <c r="AR23" s="98">
        <f t="shared" si="4"/>
        <v>0.78836816263868581</v>
      </c>
      <c r="AS23" s="98">
        <f t="shared" si="4"/>
        <v>0.79207305483612389</v>
      </c>
      <c r="AT23" s="98">
        <f t="shared" si="4"/>
        <v>0.79459789045537355</v>
      </c>
      <c r="AU23" s="98">
        <f t="shared" si="4"/>
        <v>0.79631853293685784</v>
      </c>
      <c r="AV23" s="98">
        <f t="shared" si="4"/>
        <v>0.79749112830366753</v>
      </c>
    </row>
    <row r="24" spans="2:48">
      <c r="B24" s="100" t="s">
        <v>152</v>
      </c>
      <c r="C24" s="100" t="str">
        <f t="shared" ref="C24:AV24" si="5">IF(C23&lt;0,"Negative","Positive")</f>
        <v>Negative</v>
      </c>
      <c r="D24" s="100" t="str">
        <f t="shared" si="5"/>
        <v>Negative</v>
      </c>
      <c r="E24" s="100" t="str">
        <f t="shared" si="5"/>
        <v>Negative</v>
      </c>
      <c r="F24" s="100" t="str">
        <f t="shared" si="5"/>
        <v>Negative</v>
      </c>
      <c r="G24" s="100" t="str">
        <f t="shared" si="5"/>
        <v>Negative</v>
      </c>
      <c r="H24" s="100" t="str">
        <f t="shared" si="5"/>
        <v>Negative</v>
      </c>
      <c r="I24" s="100" t="str">
        <f t="shared" si="5"/>
        <v>Negative</v>
      </c>
      <c r="J24" s="100" t="str">
        <f t="shared" si="5"/>
        <v>Negative</v>
      </c>
      <c r="K24" s="100" t="str">
        <f t="shared" si="5"/>
        <v>Negative</v>
      </c>
      <c r="L24" s="100" t="str">
        <f t="shared" si="5"/>
        <v>Negative</v>
      </c>
      <c r="M24" s="100" t="str">
        <f t="shared" si="5"/>
        <v>Negative</v>
      </c>
      <c r="N24" s="100" t="str">
        <f t="shared" si="5"/>
        <v>Negative</v>
      </c>
      <c r="O24" s="100" t="str">
        <f t="shared" si="5"/>
        <v>Negative</v>
      </c>
      <c r="P24" s="100" t="str">
        <f t="shared" si="5"/>
        <v>Negative</v>
      </c>
      <c r="Q24" s="100" t="str">
        <f t="shared" si="5"/>
        <v>Negative</v>
      </c>
      <c r="R24" s="100" t="str">
        <f t="shared" si="5"/>
        <v>Negative</v>
      </c>
      <c r="S24" s="100" t="str">
        <f t="shared" si="5"/>
        <v>Negative</v>
      </c>
      <c r="T24" s="100" t="str">
        <f t="shared" si="5"/>
        <v>Negative</v>
      </c>
      <c r="U24" s="100" t="str">
        <f t="shared" si="5"/>
        <v>Negative</v>
      </c>
      <c r="V24" s="100" t="str">
        <f t="shared" si="5"/>
        <v>Negative</v>
      </c>
      <c r="W24" s="100" t="str">
        <f t="shared" si="5"/>
        <v>Negative</v>
      </c>
      <c r="X24" s="100" t="str">
        <f t="shared" si="5"/>
        <v>Negative</v>
      </c>
      <c r="Y24" s="100" t="str">
        <f t="shared" si="5"/>
        <v>Negative</v>
      </c>
      <c r="Z24" s="100" t="str">
        <f t="shared" si="5"/>
        <v>Positive</v>
      </c>
      <c r="AA24" s="100" t="str">
        <f t="shared" si="5"/>
        <v>Positive</v>
      </c>
      <c r="AB24" s="100" t="str">
        <f t="shared" si="5"/>
        <v>Positive</v>
      </c>
      <c r="AC24" s="100" t="str">
        <f t="shared" si="5"/>
        <v>Positive</v>
      </c>
      <c r="AD24" s="100" t="str">
        <f t="shared" si="5"/>
        <v>Positive</v>
      </c>
      <c r="AE24" s="100" t="str">
        <f t="shared" si="5"/>
        <v>Positive</v>
      </c>
      <c r="AF24" s="100" t="str">
        <f t="shared" si="5"/>
        <v>Positive</v>
      </c>
      <c r="AG24" s="100" t="str">
        <f t="shared" si="5"/>
        <v>Positive</v>
      </c>
      <c r="AH24" s="100" t="str">
        <f t="shared" si="5"/>
        <v>Positive</v>
      </c>
      <c r="AI24" s="100" t="str">
        <f t="shared" si="5"/>
        <v>Positive</v>
      </c>
      <c r="AJ24" s="100" t="str">
        <f t="shared" si="5"/>
        <v>Positive</v>
      </c>
      <c r="AK24" s="100" t="str">
        <f t="shared" si="5"/>
        <v>Positive</v>
      </c>
      <c r="AL24" s="100" t="str">
        <f t="shared" si="5"/>
        <v>Positive</v>
      </c>
      <c r="AM24" s="100" t="str">
        <f t="shared" si="5"/>
        <v>Positive</v>
      </c>
      <c r="AN24" s="100" t="str">
        <f t="shared" si="5"/>
        <v>Positive</v>
      </c>
      <c r="AO24" s="100" t="str">
        <f t="shared" si="5"/>
        <v>Positive</v>
      </c>
      <c r="AP24" s="100" t="str">
        <f t="shared" si="5"/>
        <v>Positive</v>
      </c>
      <c r="AQ24" s="100" t="str">
        <f t="shared" si="5"/>
        <v>Positive</v>
      </c>
      <c r="AR24" s="100" t="str">
        <f t="shared" si="5"/>
        <v>Positive</v>
      </c>
      <c r="AS24" s="100" t="str">
        <f t="shared" si="5"/>
        <v>Positive</v>
      </c>
      <c r="AT24" s="100" t="str">
        <f t="shared" si="5"/>
        <v>Positive</v>
      </c>
      <c r="AU24" s="100" t="str">
        <f t="shared" si="5"/>
        <v>Positive</v>
      </c>
      <c r="AV24" s="100" t="str">
        <f t="shared" si="5"/>
        <v>Positive</v>
      </c>
    </row>
    <row r="25" spans="2:48">
      <c r="B25" s="100" t="s">
        <v>153</v>
      </c>
      <c r="C25" s="100">
        <f>_xlfn.MINIFS(C23:AL23,C24:AL24,"Positive")</f>
        <v>3.2621511620127497E-2</v>
      </c>
    </row>
    <row r="26" spans="2:48">
      <c r="B26" s="100" t="s">
        <v>154</v>
      </c>
      <c r="C26" s="100">
        <f>SUMIFS($H$4:$AL$4,$H$23:$AL$23,$C$25)</f>
        <v>2038</v>
      </c>
    </row>
    <row r="27" spans="2:48">
      <c r="B27" s="100" t="s">
        <v>155</v>
      </c>
      <c r="C27" s="100">
        <f>C26+N28</f>
        <v>2040</v>
      </c>
    </row>
    <row r="28" spans="2:48">
      <c r="J28" s="101">
        <f>H5</f>
        <v>1.7442677860357461</v>
      </c>
      <c r="K28" s="101">
        <v>1.48</v>
      </c>
      <c r="M28" s="100" t="s">
        <v>156</v>
      </c>
      <c r="N28" s="95">
        <f>IF(AND(C11&lt;=J28,C11&gt;K28),5,IF(AND(C11&lt;=J29,C11&gt;K29),4,IF(AND(C11&lt;=J30,C11&gt;K30),3,IF(AND(C11&lt;=J31,C11&gt;K31),2,1))))</f>
        <v>2</v>
      </c>
    </row>
    <row r="29" spans="2:48">
      <c r="J29" s="101">
        <f>K28</f>
        <v>1.48</v>
      </c>
      <c r="K29" s="101">
        <v>1.23</v>
      </c>
    </row>
    <row r="30" spans="2:48">
      <c r="J30" s="101">
        <f>K29</f>
        <v>1.23</v>
      </c>
      <c r="K30" s="101">
        <v>0.9</v>
      </c>
    </row>
    <row r="31" spans="2:48">
      <c r="J31" s="101">
        <f>K30</f>
        <v>0.9</v>
      </c>
      <c r="K31" s="101">
        <v>0.56000000000000005</v>
      </c>
    </row>
    <row r="34" spans="2:48">
      <c r="B34" s="100" t="s">
        <v>149</v>
      </c>
      <c r="C34" s="99">
        <f>IF(C4&gt;=$C$27,C5,IF($C$8&gt;=C4,$C$11,$C$11+(C4-$C$8)*(SUMIFS($H$5:$AL$5,$H$4:$AL$4,$C$27)-$C$11)/($C$27-$C$8)))</f>
        <v>0.8</v>
      </c>
      <c r="D34" s="99">
        <f>IF(D4&gt;=$C$27,D5,IF($C$8&gt;=D4,$C$11,$C$11+(D4-$C$8)*(SUMIFS($H$5:$AL$5,$H$4:$AL$4,$C$27)-$C$11)/($C$27-$C$8)))</f>
        <v>0.8</v>
      </c>
      <c r="E34" s="99">
        <f t="shared" ref="E34:AV34" si="6">IF(E4&gt;=$C$27,E5,IF($C$8&gt;=E4,$C$11,$C$11+(E4-$C$8)*(SUMIFS($H$5:$AL$5,$H$4:$AL$4,$C$27)-$C$11)/($C$27-$C$8)))</f>
        <v>0.8</v>
      </c>
      <c r="F34" s="99">
        <f t="shared" si="6"/>
        <v>0.8</v>
      </c>
      <c r="G34" s="99">
        <f t="shared" si="6"/>
        <v>0.8</v>
      </c>
      <c r="H34" s="99">
        <f t="shared" si="6"/>
        <v>0.8</v>
      </c>
      <c r="I34" s="99">
        <f t="shared" si="6"/>
        <v>0.8</v>
      </c>
      <c r="J34" s="99">
        <f t="shared" si="6"/>
        <v>0.8</v>
      </c>
      <c r="K34" s="99">
        <f t="shared" si="6"/>
        <v>0.8</v>
      </c>
      <c r="L34" s="99">
        <f t="shared" si="6"/>
        <v>0.8</v>
      </c>
      <c r="M34" s="99">
        <f t="shared" si="6"/>
        <v>0.8</v>
      </c>
      <c r="N34" s="99">
        <f t="shared" si="6"/>
        <v>0.8</v>
      </c>
      <c r="O34" s="99">
        <f t="shared" si="6"/>
        <v>0.8</v>
      </c>
      <c r="P34" s="99">
        <f t="shared" si="6"/>
        <v>0.8</v>
      </c>
      <c r="Q34" s="99">
        <f t="shared" si="6"/>
        <v>0.8</v>
      </c>
      <c r="R34" s="99">
        <f t="shared" si="6"/>
        <v>0.8</v>
      </c>
      <c r="S34" s="99">
        <f t="shared" si="6"/>
        <v>0.78588352330847755</v>
      </c>
      <c r="T34" s="99">
        <f t="shared" si="6"/>
        <v>0.77176704661695517</v>
      </c>
      <c r="U34" s="99">
        <f t="shared" si="6"/>
        <v>0.75765056992543267</v>
      </c>
      <c r="V34" s="99">
        <f t="shared" si="6"/>
        <v>0.74353409323391029</v>
      </c>
      <c r="W34" s="99">
        <f t="shared" si="6"/>
        <v>0.72941761654238779</v>
      </c>
      <c r="X34" s="99">
        <f t="shared" si="6"/>
        <v>0.7153011398508653</v>
      </c>
      <c r="Y34" s="99">
        <f t="shared" si="6"/>
        <v>0.70118466315934291</v>
      </c>
      <c r="Z34" s="99">
        <f t="shared" si="6"/>
        <v>0.68706818646782042</v>
      </c>
      <c r="AA34" s="99">
        <f t="shared" si="6"/>
        <v>0.67295170977629803</v>
      </c>
      <c r="AB34" s="99">
        <f t="shared" si="6"/>
        <v>0.65883523308477554</v>
      </c>
      <c r="AC34" s="99">
        <f t="shared" si="6"/>
        <v>0.60456360543722698</v>
      </c>
      <c r="AD34" s="99">
        <f t="shared" si="6"/>
        <v>0.55029197778967842</v>
      </c>
      <c r="AE34" s="99">
        <f t="shared" si="6"/>
        <v>0.49602035014212986</v>
      </c>
      <c r="AF34" s="99">
        <f t="shared" si="6"/>
        <v>0.4417487224945813</v>
      </c>
      <c r="AG34" s="99">
        <f t="shared" si="6"/>
        <v>0.38747709484703274</v>
      </c>
      <c r="AH34" s="99">
        <f t="shared" si="6"/>
        <v>0.33320546719948418</v>
      </c>
      <c r="AI34" s="99">
        <f t="shared" si="6"/>
        <v>0.27893383955193585</v>
      </c>
      <c r="AJ34" s="99">
        <f t="shared" si="6"/>
        <v>0.22466221190438729</v>
      </c>
      <c r="AK34" s="99">
        <f t="shared" si="6"/>
        <v>0.17039058425683873</v>
      </c>
      <c r="AL34" s="99">
        <f>AL5</f>
        <v>0.11611895660929014</v>
      </c>
      <c r="AM34" s="99">
        <f t="shared" si="6"/>
        <v>7.9133551556497081E-2</v>
      </c>
      <c r="AN34" s="99">
        <f t="shared" si="6"/>
        <v>5.3928481316062551E-2</v>
      </c>
      <c r="AO34" s="99">
        <f t="shared" si="6"/>
        <v>3.6751555311915353E-2</v>
      </c>
      <c r="AP34" s="99">
        <f t="shared" si="6"/>
        <v>2.5045704697834233E-2</v>
      </c>
      <c r="AQ34" s="99">
        <f t="shared" si="6"/>
        <v>1.7068320469358224E-2</v>
      </c>
      <c r="AR34" s="99">
        <f t="shared" si="6"/>
        <v>1.1631837361314287E-2</v>
      </c>
      <c r="AS34" s="99">
        <f t="shared" si="6"/>
        <v>7.926945163876117E-3</v>
      </c>
      <c r="AT34" s="99">
        <f t="shared" si="6"/>
        <v>5.4021095446264936E-3</v>
      </c>
      <c r="AU34" s="99">
        <f t="shared" si="6"/>
        <v>3.6814670631422487E-3</v>
      </c>
      <c r="AV34" s="99">
        <f t="shared" si="6"/>
        <v>2.5088716963325287E-3</v>
      </c>
    </row>
    <row r="37" spans="2:48">
      <c r="B37" s="100" t="s">
        <v>129</v>
      </c>
      <c r="C37" s="100">
        <f>IF($C$13="Below",C34,C19)</f>
        <v>0.8</v>
      </c>
      <c r="D37" s="100">
        <f t="shared" ref="D37:AV37" si="7">IF($C$13="Below",D34,D19)</f>
        <v>0.8</v>
      </c>
      <c r="E37" s="100">
        <f>IF($C$13="Below",E34,E19)</f>
        <v>0.8</v>
      </c>
      <c r="F37" s="100">
        <f t="shared" si="7"/>
        <v>0.8</v>
      </c>
      <c r="G37" s="100">
        <f t="shared" si="7"/>
        <v>0.8</v>
      </c>
      <c r="H37" s="100">
        <f t="shared" si="7"/>
        <v>0.8</v>
      </c>
      <c r="I37" s="100">
        <f t="shared" si="7"/>
        <v>0.8</v>
      </c>
      <c r="J37" s="100">
        <f t="shared" si="7"/>
        <v>0.8</v>
      </c>
      <c r="K37" s="100">
        <f t="shared" si="7"/>
        <v>0.8</v>
      </c>
      <c r="L37" s="100">
        <f t="shared" si="7"/>
        <v>0.8</v>
      </c>
      <c r="M37" s="100">
        <f t="shared" si="7"/>
        <v>0.8</v>
      </c>
      <c r="N37" s="100">
        <f t="shared" si="7"/>
        <v>0.8</v>
      </c>
      <c r="O37" s="100">
        <f t="shared" si="7"/>
        <v>0.8</v>
      </c>
      <c r="P37" s="100">
        <f t="shared" si="7"/>
        <v>0.8</v>
      </c>
      <c r="Q37" s="100">
        <f t="shared" si="7"/>
        <v>0.8</v>
      </c>
      <c r="R37" s="100">
        <f t="shared" si="7"/>
        <v>0.8</v>
      </c>
      <c r="S37" s="100">
        <f t="shared" si="7"/>
        <v>0.78588352330847755</v>
      </c>
      <c r="T37" s="100">
        <f t="shared" si="7"/>
        <v>0.77176704661695517</v>
      </c>
      <c r="U37" s="100">
        <f t="shared" si="7"/>
        <v>0.75765056992543267</v>
      </c>
      <c r="V37" s="100">
        <f t="shared" si="7"/>
        <v>0.74353409323391029</v>
      </c>
      <c r="W37" s="100">
        <f t="shared" si="7"/>
        <v>0.72941761654238779</v>
      </c>
      <c r="X37" s="100">
        <f t="shared" si="7"/>
        <v>0.7153011398508653</v>
      </c>
      <c r="Y37" s="100">
        <f t="shared" si="7"/>
        <v>0.70118466315934291</v>
      </c>
      <c r="Z37" s="100">
        <f t="shared" si="7"/>
        <v>0.68706818646782042</v>
      </c>
      <c r="AA37" s="100">
        <f t="shared" si="7"/>
        <v>0.67295170977629803</v>
      </c>
      <c r="AB37" s="100">
        <f t="shared" si="7"/>
        <v>0.65883523308477554</v>
      </c>
      <c r="AC37" s="100">
        <f t="shared" si="7"/>
        <v>0.60456360543722698</v>
      </c>
      <c r="AD37" s="100">
        <f t="shared" si="7"/>
        <v>0.55029197778967842</v>
      </c>
      <c r="AE37" s="100">
        <f t="shared" si="7"/>
        <v>0.49602035014212986</v>
      </c>
      <c r="AF37" s="100">
        <f t="shared" si="7"/>
        <v>0.4417487224945813</v>
      </c>
      <c r="AG37" s="100">
        <f t="shared" si="7"/>
        <v>0.38747709484703274</v>
      </c>
      <c r="AH37" s="100">
        <f t="shared" si="7"/>
        <v>0.33320546719948418</v>
      </c>
      <c r="AI37" s="100">
        <f t="shared" si="7"/>
        <v>0.27893383955193585</v>
      </c>
      <c r="AJ37" s="100">
        <f t="shared" si="7"/>
        <v>0.22466221190438729</v>
      </c>
      <c r="AK37" s="100">
        <f t="shared" si="7"/>
        <v>0.17039058425683873</v>
      </c>
      <c r="AL37" s="100">
        <f t="shared" si="7"/>
        <v>0.11611895660929014</v>
      </c>
      <c r="AM37" s="100">
        <f t="shared" si="7"/>
        <v>7.9133551556497081E-2</v>
      </c>
      <c r="AN37" s="100">
        <f t="shared" si="7"/>
        <v>5.3928481316062551E-2</v>
      </c>
      <c r="AO37" s="100">
        <f t="shared" si="7"/>
        <v>3.6751555311915353E-2</v>
      </c>
      <c r="AP37" s="100">
        <f t="shared" si="7"/>
        <v>2.5045704697834233E-2</v>
      </c>
      <c r="AQ37" s="100">
        <f t="shared" si="7"/>
        <v>1.7068320469358224E-2</v>
      </c>
      <c r="AR37" s="100">
        <f t="shared" si="7"/>
        <v>1.1631837361314287E-2</v>
      </c>
      <c r="AS37" s="100">
        <f t="shared" si="7"/>
        <v>7.926945163876117E-3</v>
      </c>
      <c r="AT37" s="100">
        <f t="shared" si="7"/>
        <v>5.4021095446264936E-3</v>
      </c>
      <c r="AU37" s="100">
        <f t="shared" si="7"/>
        <v>3.6814670631422487E-3</v>
      </c>
      <c r="AV37" s="100">
        <f t="shared" si="7"/>
        <v>2.5088716963325287E-3</v>
      </c>
    </row>
    <row r="41" spans="2:48">
      <c r="H41" s="89">
        <f>H5</f>
        <v>1.7442677860357461</v>
      </c>
      <c r="I41" s="89">
        <f>M5</f>
        <v>1.4729096477980035</v>
      </c>
      <c r="J41" s="89">
        <f>R5</f>
        <v>1.2015515095602609</v>
      </c>
      <c r="K41" s="89">
        <f>W5</f>
        <v>0.93019337132251823</v>
      </c>
      <c r="L41" s="89">
        <f>AB5</f>
        <v>0.65883523308477554</v>
      </c>
    </row>
    <row r="42" spans="2:48">
      <c r="I42" s="65">
        <f>($H$41-I41)/$H$41</f>
        <v>0.15557137522700401</v>
      </c>
      <c r="J42" s="65">
        <f>($H$41-J41)/$H$41</f>
        <v>0.31114275045400802</v>
      </c>
      <c r="K42" s="65">
        <f>($H$41-K41)/$H$41</f>
        <v>0.46671412568101206</v>
      </c>
      <c r="L42" s="65">
        <f>($H$41-L41)/$H$41</f>
        <v>0.62228550090801615</v>
      </c>
    </row>
  </sheetData>
  <sheetProtection algorithmName="SHA-512" hashValue="fe3uFIF0B3jCvG5YaMpRRcSZ1lBnkPtB0bVZ1L+j38K0hxw3fXlrvEe5Gub3V4soSUskQGZaHi+8zSURMp5gjA==" saltValue="3Q7d8T2u6VKVmVrZ6XAAM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2DA356E4085446AF66A3948ECDDC2B" ma:contentTypeVersion="4" ma:contentTypeDescription="Create a new document." ma:contentTypeScope="" ma:versionID="3ff4f85a0b044d4c3fa2b03704aa4dc8">
  <xsd:schema xmlns:xsd="http://www.w3.org/2001/XMLSchema" xmlns:xs="http://www.w3.org/2001/XMLSchema" xmlns:p="http://schemas.microsoft.com/office/2006/metadata/properties" xmlns:ns2="732640c4-0e42-4d9e-91ec-d06d3bfcb37a" targetNamespace="http://schemas.microsoft.com/office/2006/metadata/properties" ma:root="true" ma:fieldsID="bd698f2035d31890e6af1152256733d7" ns2:_="">
    <xsd:import namespace="732640c4-0e42-4d9e-91ec-d06d3bfcb3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640c4-0e42-4d9e-91ec-d06d3bfcb3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8DF982-5866-48AD-B091-4A99755D4D92}"/>
</file>

<file path=customXml/itemProps2.xml><?xml version="1.0" encoding="utf-8"?>
<ds:datastoreItem xmlns:ds="http://schemas.openxmlformats.org/officeDocument/2006/customXml" ds:itemID="{DC1B1B72-4235-4813-A7D1-23F35522E8D3}"/>
</file>

<file path=customXml/itemProps3.xml><?xml version="1.0" encoding="utf-8"?>
<ds:datastoreItem xmlns:ds="http://schemas.openxmlformats.org/officeDocument/2006/customXml" ds:itemID="{42D3CDFA-B608-4E31-8D0F-B717AB164F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Saunders</dc:creator>
  <cp:keywords/>
  <dc:description/>
  <cp:lastModifiedBy>Shannon Baughman</cp:lastModifiedBy>
  <cp:revision/>
  <dcterms:created xsi:type="dcterms:W3CDTF">2024-03-14T00:09:05Z</dcterms:created>
  <dcterms:modified xsi:type="dcterms:W3CDTF">2025-05-28T13:44:36Z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0x010100252DA356E4085446AF66A3948ECDDC2B</vt:lpwstr>
  </property>
  <property fmtid="{D5CDD505-2E9C-101B-9397-08002B2CF9AE}" pid="3" name="MediaServiceImageTags">
    <vt:lpwstr/>
  </property>
</Properties>
</file>